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Jennifer.Marquez/Documents/BACK UP LUIS/PROYECTOS/REDISEÑO WEB INFORMATIVA BDA/REDISEÑO WEB BANTIGUA.COM.GT/BLOG BANTIGUA.COM/"/>
    </mc:Choice>
  </mc:AlternateContent>
  <xr:revisionPtr revIDLastSave="0" documentId="8_{C0A55BB4-62FD-A948-A710-9B3A585DDCDC}" xr6:coauthVersionLast="47" xr6:coauthVersionMax="47" xr10:uidLastSave="{00000000-0000-0000-0000-000000000000}"/>
  <bookViews>
    <workbookView xWindow="0" yWindow="500" windowWidth="35840" windowHeight="21900" tabRatio="834" activeTab="1"/>
  </bookViews>
  <sheets>
    <sheet name="Inicio" sheetId="2" r:id="rId1"/>
    <sheet name="Ingresos" sheetId="3" r:id="rId2"/>
    <sheet name="Cuentas de casa" sheetId="4" r:id="rId3"/>
    <sheet name="Vida diaria" sheetId="5" r:id="rId4"/>
    <sheet name="Seguros, Créd. y Bancos" sheetId="6" r:id="rId5"/>
    <sheet name="Familia y Amigos" sheetId="7" r:id="rId6"/>
    <sheet name="Viajes" sheetId="8" r:id="rId7"/>
    <sheet name="Diversión" sheetId="9" r:id="rId8"/>
    <sheet name="Resultados" sheetId="10" r:id="rId9"/>
    <sheet name="Cálculos" sheetId="11" state="hidden" r:id="rId10"/>
    <sheet name="Setup" sheetId="1" state="hidden" r:id="rId11"/>
  </sheets>
  <definedNames>
    <definedName name="frecuencia_pagos">Setup!$B$2:$B$10</definedName>
    <definedName name="periodos">Setup!$B$2:$B$11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" i="11" l="1"/>
  <c r="I4" i="11"/>
  <c r="K4" i="11" s="1"/>
  <c r="I17" i="11"/>
  <c r="K17" i="11" s="1"/>
  <c r="K22" i="3" s="1"/>
  <c r="I15" i="11"/>
  <c r="K15" i="11" s="1"/>
  <c r="K20" i="3" s="1"/>
  <c r="I13" i="11"/>
  <c r="K13" i="11" s="1"/>
  <c r="K18" i="3" s="1"/>
  <c r="I10" i="11"/>
  <c r="K10" i="11" s="1"/>
  <c r="K15" i="3" s="1"/>
  <c r="I8" i="11"/>
  <c r="K8" i="11" s="1"/>
  <c r="K13" i="3" s="1"/>
  <c r="I6" i="11"/>
  <c r="K6" i="11"/>
  <c r="V2" i="11"/>
  <c r="V4" i="11" s="1"/>
  <c r="Q5" i="11"/>
  <c r="T30" i="11"/>
  <c r="Q31" i="11"/>
  <c r="K2" i="11"/>
  <c r="F5" i="11"/>
  <c r="F9" i="11"/>
  <c r="F7" i="11"/>
  <c r="F11" i="11"/>
  <c r="F14" i="11"/>
  <c r="F16" i="11"/>
  <c r="F18" i="11"/>
  <c r="I20" i="11"/>
  <c r="K20" i="11"/>
  <c r="K25" i="3" s="1"/>
  <c r="F21" i="11"/>
  <c r="I22" i="11"/>
  <c r="K22" i="11" s="1"/>
  <c r="K27" i="3" s="1"/>
  <c r="F23" i="11"/>
  <c r="Q10" i="11"/>
  <c r="T9" i="11"/>
  <c r="Q12" i="11"/>
  <c r="T11" i="11"/>
  <c r="Q15" i="11"/>
  <c r="T14" i="11"/>
  <c r="Q29" i="11"/>
  <c r="T28" i="11"/>
  <c r="Q33" i="11"/>
  <c r="T32" i="11"/>
  <c r="Q36" i="11"/>
  <c r="T35" i="11"/>
  <c r="Q38" i="11"/>
  <c r="T37" i="11"/>
  <c r="T6" i="11"/>
  <c r="Q7" i="11"/>
  <c r="T16" i="11"/>
  <c r="Q17" i="11"/>
  <c r="V16" i="11" s="1"/>
  <c r="K21" i="4" s="1"/>
  <c r="T18" i="11"/>
  <c r="V18" i="11" s="1"/>
  <c r="K23" i="4" s="1"/>
  <c r="Q19" i="11"/>
  <c r="T20" i="11"/>
  <c r="Q21" i="11"/>
  <c r="T22" i="11"/>
  <c r="Q23" i="11"/>
  <c r="V22" i="11" s="1"/>
  <c r="K27" i="4" s="1"/>
  <c r="T24" i="11"/>
  <c r="Q25" i="11"/>
  <c r="V24" i="11" s="1"/>
  <c r="K29" i="4" s="1"/>
  <c r="T26" i="11"/>
  <c r="Q27" i="11"/>
  <c r="AB5" i="11"/>
  <c r="AG2" i="11"/>
  <c r="AG35" i="11" s="1"/>
  <c r="K40" i="5" s="1"/>
  <c r="AE4" i="11"/>
  <c r="AB7" i="11"/>
  <c r="AE6" i="11"/>
  <c r="AB9" i="11"/>
  <c r="AE8" i="11"/>
  <c r="AB12" i="11"/>
  <c r="AE11" i="11"/>
  <c r="AB14" i="11"/>
  <c r="AE13" i="11"/>
  <c r="AB16" i="11"/>
  <c r="AE15" i="11"/>
  <c r="AB19" i="11"/>
  <c r="AE18" i="11"/>
  <c r="AB21" i="11"/>
  <c r="AE20" i="11"/>
  <c r="AB23" i="11"/>
  <c r="AE22" i="11"/>
  <c r="AB25" i="11"/>
  <c r="AE24" i="11"/>
  <c r="AB27" i="11"/>
  <c r="AE26" i="11"/>
  <c r="AB29" i="11"/>
  <c r="AE28" i="11"/>
  <c r="AB32" i="11"/>
  <c r="AE31" i="11"/>
  <c r="AB34" i="11"/>
  <c r="AE33" i="11"/>
  <c r="AB36" i="11"/>
  <c r="AE35" i="11"/>
  <c r="AB38" i="11"/>
  <c r="AE37" i="11"/>
  <c r="AG37" i="11" s="1"/>
  <c r="K42" i="5" s="1"/>
  <c r="AB40" i="11"/>
  <c r="AE39" i="11"/>
  <c r="AB43" i="11"/>
  <c r="AG42" i="11" s="1"/>
  <c r="K47" i="5" s="1"/>
  <c r="AE42" i="11"/>
  <c r="AB45" i="11"/>
  <c r="AE44" i="11"/>
  <c r="AG44" i="11"/>
  <c r="K49" i="5" s="1"/>
  <c r="AM5" i="11"/>
  <c r="AR2" i="11"/>
  <c r="AR10" i="11" s="1"/>
  <c r="K15" i="6" s="1"/>
  <c r="AP4" i="11"/>
  <c r="AM7" i="11"/>
  <c r="AP6" i="11"/>
  <c r="AR6" i="11" s="1"/>
  <c r="AM9" i="11"/>
  <c r="AP8" i="11"/>
  <c r="AM11" i="11"/>
  <c r="AP10" i="11"/>
  <c r="AM14" i="11"/>
  <c r="AP13" i="11"/>
  <c r="AM16" i="11"/>
  <c r="AP15" i="11"/>
  <c r="AM18" i="11"/>
  <c r="AR17" i="11" s="1"/>
  <c r="K22" i="6" s="1"/>
  <c r="AP17" i="11"/>
  <c r="AM21" i="11"/>
  <c r="AP20" i="11"/>
  <c r="AM23" i="11"/>
  <c r="AP22" i="11"/>
  <c r="AM25" i="11"/>
  <c r="AP24" i="11"/>
  <c r="AM28" i="11"/>
  <c r="AP27" i="11"/>
  <c r="AM30" i="11"/>
  <c r="AP29" i="11"/>
  <c r="AM32" i="11"/>
  <c r="AP31" i="11"/>
  <c r="AM35" i="11"/>
  <c r="AP34" i="11"/>
  <c r="AM37" i="11"/>
  <c r="AP36" i="11"/>
  <c r="AM40" i="11"/>
  <c r="AP39" i="11"/>
  <c r="AM42" i="11"/>
  <c r="AP41" i="11"/>
  <c r="AX5" i="11"/>
  <c r="BC2" i="11"/>
  <c r="BC24" i="11" s="1"/>
  <c r="K29" i="7" s="1"/>
  <c r="BA4" i="11"/>
  <c r="AX7" i="11"/>
  <c r="BA6" i="11"/>
  <c r="AX9" i="11"/>
  <c r="BA8" i="11"/>
  <c r="AX11" i="11"/>
  <c r="BC10" i="11" s="1"/>
  <c r="K15" i="7" s="1"/>
  <c r="BA10" i="11"/>
  <c r="AX13" i="11"/>
  <c r="BA12" i="11"/>
  <c r="AX16" i="11"/>
  <c r="BA15" i="11"/>
  <c r="AX18" i="11"/>
  <c r="BA17" i="11"/>
  <c r="AX20" i="11"/>
  <c r="BA19" i="11"/>
  <c r="AX22" i="11"/>
  <c r="BA21" i="11"/>
  <c r="BC21" i="11" s="1"/>
  <c r="K26" i="7" s="1"/>
  <c r="AX25" i="11"/>
  <c r="BA24" i="11"/>
  <c r="AX27" i="11"/>
  <c r="BA26" i="11"/>
  <c r="BC26" i="11"/>
  <c r="K31" i="7" s="1"/>
  <c r="AX30" i="11"/>
  <c r="BA29" i="11"/>
  <c r="AX32" i="11"/>
  <c r="BA31" i="11"/>
  <c r="AX35" i="11"/>
  <c r="BA34" i="11"/>
  <c r="AX37" i="11"/>
  <c r="BA36" i="11"/>
  <c r="BI5" i="11"/>
  <c r="BN2" i="11"/>
  <c r="BN8" i="11" s="1"/>
  <c r="BL4" i="11"/>
  <c r="BI7" i="11"/>
  <c r="BL6" i="11"/>
  <c r="BI9" i="11"/>
  <c r="BL8" i="11"/>
  <c r="BI11" i="11"/>
  <c r="BL10" i="11"/>
  <c r="BN10" i="11" s="1"/>
  <c r="K15" i="8" s="1"/>
  <c r="BI13" i="11"/>
  <c r="BL12" i="11"/>
  <c r="BN12" i="11" s="1"/>
  <c r="K17" i="8" s="1"/>
  <c r="BI15" i="11"/>
  <c r="BL14" i="11"/>
  <c r="BN14" i="11" s="1"/>
  <c r="K19" i="8" s="1"/>
  <c r="BI18" i="11"/>
  <c r="BL17" i="11"/>
  <c r="BN17" i="11" s="1"/>
  <c r="K22" i="8" s="1"/>
  <c r="BI20" i="11"/>
  <c r="BL19" i="11"/>
  <c r="BN19" i="11" s="1"/>
  <c r="K24" i="8" s="1"/>
  <c r="BI23" i="11"/>
  <c r="BL22" i="11"/>
  <c r="BI25" i="11"/>
  <c r="BL24" i="11"/>
  <c r="BN24" i="11" s="1"/>
  <c r="K29" i="8" s="1"/>
  <c r="BT7" i="11"/>
  <c r="BY2" i="11"/>
  <c r="BY6" i="11" s="1"/>
  <c r="K11" i="9" s="1"/>
  <c r="BW6" i="11"/>
  <c r="BT9" i="11"/>
  <c r="BW8" i="11"/>
  <c r="BT11" i="11"/>
  <c r="BW10" i="11"/>
  <c r="BY10" i="11"/>
  <c r="K15" i="9"/>
  <c r="BT13" i="11"/>
  <c r="BY12" i="11" s="1"/>
  <c r="K17" i="9" s="1"/>
  <c r="BW12" i="11"/>
  <c r="BT15" i="11"/>
  <c r="BW14" i="11"/>
  <c r="BT17" i="11"/>
  <c r="BW16" i="11"/>
  <c r="BT20" i="11"/>
  <c r="BW19" i="11"/>
  <c r="BY19" i="11" s="1"/>
  <c r="K24" i="9" s="1"/>
  <c r="BT22" i="11"/>
  <c r="BW21" i="11"/>
  <c r="BT24" i="11"/>
  <c r="BW23" i="11"/>
  <c r="BT26" i="11"/>
  <c r="BW25" i="11"/>
  <c r="BT29" i="11"/>
  <c r="BW28" i="11"/>
  <c r="BY28" i="11"/>
  <c r="K33" i="9"/>
  <c r="BT31" i="11"/>
  <c r="BY30" i="11" s="1"/>
  <c r="K35" i="9" s="1"/>
  <c r="BW30" i="11"/>
  <c r="BT33" i="11"/>
  <c r="BW32" i="11"/>
  <c r="BT36" i="11"/>
  <c r="BW35" i="11"/>
  <c r="BT38" i="11"/>
  <c r="BW37" i="11"/>
  <c r="BY37" i="11"/>
  <c r="K42" i="9"/>
  <c r="BW4" i="11"/>
  <c r="BY4" i="11" s="1"/>
  <c r="BT5" i="11"/>
  <c r="CC18" i="11"/>
  <c r="CC19" i="11" s="1"/>
  <c r="CC16" i="11"/>
  <c r="CC17" i="11" s="1"/>
  <c r="CC14" i="11"/>
  <c r="CC15" i="11" s="1"/>
  <c r="CC12" i="11"/>
  <c r="CC13" i="11" s="1"/>
  <c r="CC10" i="11"/>
  <c r="CC11" i="11" s="1"/>
  <c r="CE2" i="11"/>
  <c r="CE3" i="11" s="1"/>
  <c r="CC8" i="11"/>
  <c r="CC9" i="11"/>
  <c r="CC5" i="11"/>
  <c r="CC6" i="11" s="1"/>
  <c r="K11" i="3"/>
  <c r="AG26" i="11"/>
  <c r="K31" i="5"/>
  <c r="AG18" i="11"/>
  <c r="K23" i="5" s="1"/>
  <c r="BC29" i="11"/>
  <c r="K34" i="7"/>
  <c r="AG28" i="11"/>
  <c r="K33" i="5" s="1"/>
  <c r="AG11" i="11"/>
  <c r="K16" i="5" s="1"/>
  <c r="BC12" i="11"/>
  <c r="K17" i="7" s="1"/>
  <c r="AG39" i="11"/>
  <c r="K44" i="5"/>
  <c r="AG31" i="11"/>
  <c r="K36" i="5" s="1"/>
  <c r="AG22" i="11"/>
  <c r="K27" i="5"/>
  <c r="AG13" i="11"/>
  <c r="K18" i="5" s="1"/>
  <c r="AG4" i="11"/>
  <c r="K9" i="5" s="1"/>
  <c r="BC8" i="11"/>
  <c r="K13" i="7" s="1"/>
  <c r="BC34" i="11"/>
  <c r="K39" i="7" s="1"/>
  <c r="AG33" i="11"/>
  <c r="K38" i="5"/>
  <c r="AG24" i="11"/>
  <c r="K29" i="5"/>
  <c r="AG15" i="11"/>
  <c r="K20" i="5" s="1"/>
  <c r="AR24" i="11"/>
  <c r="K29" i="6"/>
  <c r="AR15" i="11"/>
  <c r="K20" i="6"/>
  <c r="AR34" i="11"/>
  <c r="K39" i="6" s="1"/>
  <c r="AR27" i="11"/>
  <c r="K32" i="6"/>
  <c r="AR8" i="11"/>
  <c r="K13" i="6"/>
  <c r="AR20" i="11"/>
  <c r="K25" i="6" s="1"/>
  <c r="AR4" i="11"/>
  <c r="AR41" i="11"/>
  <c r="K46" i="6" s="1"/>
  <c r="AR39" i="11"/>
  <c r="K44" i="6" s="1"/>
  <c r="AR36" i="11"/>
  <c r="K41" i="6"/>
  <c r="AR31" i="11"/>
  <c r="K36" i="6" s="1"/>
  <c r="BN6" i="11"/>
  <c r="K11" i="8" s="1"/>
  <c r="BN4" i="11"/>
  <c r="BN22" i="11"/>
  <c r="K27" i="8" s="1"/>
  <c r="BC4" i="11"/>
  <c r="AR22" i="11"/>
  <c r="K27" i="6"/>
  <c r="AR13" i="11"/>
  <c r="K18" i="6"/>
  <c r="V26" i="11"/>
  <c r="K31" i="4"/>
  <c r="V20" i="11"/>
  <c r="K25" i="4"/>
  <c r="V6" i="11"/>
  <c r="K11" i="4" s="1"/>
  <c r="V37" i="11"/>
  <c r="K42" i="4"/>
  <c r="V35" i="11"/>
  <c r="K40" i="4"/>
  <c r="V32" i="11"/>
  <c r="K37" i="4"/>
  <c r="V28" i="11"/>
  <c r="K33" i="4"/>
  <c r="V14" i="11"/>
  <c r="K19" i="4"/>
  <c r="V11" i="11"/>
  <c r="K16" i="4"/>
  <c r="V9" i="11"/>
  <c r="K14" i="4"/>
  <c r="K9" i="7"/>
  <c r="K9" i="6"/>
  <c r="K9" i="8"/>
  <c r="K9" i="4" l="1"/>
  <c r="K13" i="8"/>
  <c r="BN26" i="11"/>
  <c r="K31" i="8" s="1"/>
  <c r="K5" i="8" s="1"/>
  <c r="CD16" i="11" s="1"/>
  <c r="K11" i="6"/>
  <c r="AR43" i="11"/>
  <c r="K48" i="6" s="1"/>
  <c r="K5" i="6" s="1"/>
  <c r="CD12" i="11" s="1"/>
  <c r="K9" i="9"/>
  <c r="K9" i="3"/>
  <c r="K24" i="11"/>
  <c r="K29" i="3" s="1"/>
  <c r="K5" i="3" s="1"/>
  <c r="CD5" i="11" s="1"/>
  <c r="CE5" i="11" s="1"/>
  <c r="E10" i="10" s="1"/>
  <c r="BY21" i="11"/>
  <c r="K26" i="9" s="1"/>
  <c r="BC36" i="11"/>
  <c r="K41" i="7" s="1"/>
  <c r="BC19" i="11"/>
  <c r="K24" i="7" s="1"/>
  <c r="BC6" i="11"/>
  <c r="BY35" i="11"/>
  <c r="K40" i="9" s="1"/>
  <c r="BY25" i="11"/>
  <c r="K30" i="9" s="1"/>
  <c r="BY16" i="11"/>
  <c r="K21" i="9" s="1"/>
  <c r="BY8" i="11"/>
  <c r="K13" i="9" s="1"/>
  <c r="AR29" i="11"/>
  <c r="K34" i="6" s="1"/>
  <c r="BC17" i="11"/>
  <c r="K22" i="7" s="1"/>
  <c r="AG8" i="11"/>
  <c r="K13" i="5" s="1"/>
  <c r="V30" i="11"/>
  <c r="K35" i="4" s="1"/>
  <c r="BY32" i="11"/>
  <c r="K37" i="9" s="1"/>
  <c r="BY23" i="11"/>
  <c r="K28" i="9" s="1"/>
  <c r="BY14" i="11"/>
  <c r="K19" i="9" s="1"/>
  <c r="BC31" i="11"/>
  <c r="K36" i="7" s="1"/>
  <c r="BC15" i="11"/>
  <c r="K20" i="7" s="1"/>
  <c r="AG20" i="11"/>
  <c r="K25" i="5" s="1"/>
  <c r="AG6" i="11"/>
  <c r="K11" i="5" s="1"/>
  <c r="AG46" i="11" l="1"/>
  <c r="K51" i="5" s="1"/>
  <c r="K5" i="5" s="1"/>
  <c r="CD10" i="11" s="1"/>
  <c r="BY39" i="11"/>
  <c r="K44" i="9" s="1"/>
  <c r="K5" i="9" s="1"/>
  <c r="CD18" i="11" s="1"/>
  <c r="CJ14" i="11"/>
  <c r="CJ8" i="11"/>
  <c r="CJ12" i="11"/>
  <c r="CJ18" i="11"/>
  <c r="CJ16" i="11"/>
  <c r="CJ10" i="11"/>
  <c r="CE16" i="11"/>
  <c r="F36" i="10" s="1"/>
  <c r="L36" i="10" s="1"/>
  <c r="CH10" i="11"/>
  <c r="CH16" i="11"/>
  <c r="CH14" i="11"/>
  <c r="CH12" i="11"/>
  <c r="CE12" i="11"/>
  <c r="F32" i="10" s="1"/>
  <c r="L32" i="10" s="1"/>
  <c r="CH18" i="11"/>
  <c r="CH8" i="11"/>
  <c r="K11" i="7"/>
  <c r="BC38" i="11"/>
  <c r="K43" i="7" s="1"/>
  <c r="K5" i="7" s="1"/>
  <c r="CD14" i="11" s="1"/>
  <c r="V40" i="11"/>
  <c r="AG48" i="11" l="1"/>
  <c r="K45" i="4"/>
  <c r="K5" i="4" s="1"/>
  <c r="CD8" i="11" s="1"/>
  <c r="CK12" i="11"/>
  <c r="CE18" i="11"/>
  <c r="F38" i="10" s="1"/>
  <c r="L38" i="10" s="1"/>
  <c r="CK10" i="11"/>
  <c r="CK16" i="11"/>
  <c r="CK18" i="11"/>
  <c r="CK14" i="11"/>
  <c r="CK8" i="11"/>
  <c r="CG8" i="11"/>
  <c r="CE10" i="11"/>
  <c r="F30" i="10" s="1"/>
  <c r="L30" i="10" s="1"/>
  <c r="CG10" i="11"/>
  <c r="CG18" i="11"/>
  <c r="CG12" i="11"/>
  <c r="CG16" i="11"/>
  <c r="CG14" i="11"/>
  <c r="CI18" i="11"/>
  <c r="CI14" i="11"/>
  <c r="CI16" i="11"/>
  <c r="CE14" i="11"/>
  <c r="F34" i="10" s="1"/>
  <c r="L34" i="10" s="1"/>
  <c r="CI10" i="11"/>
  <c r="CI12" i="11"/>
  <c r="CI8" i="11"/>
  <c r="CF10" i="11" l="1"/>
  <c r="CL10" i="11" s="1"/>
  <c r="K53" i="5" s="1"/>
  <c r="CF18" i="11"/>
  <c r="CL18" i="11" s="1"/>
  <c r="K46" i="9" s="1"/>
  <c r="CF14" i="11"/>
  <c r="CL14" i="11" s="1"/>
  <c r="K45" i="7" s="1"/>
  <c r="CE8" i="11"/>
  <c r="CF8" i="11"/>
  <c r="CL8" i="11" s="1"/>
  <c r="K47" i="4" s="1"/>
  <c r="CF12" i="11"/>
  <c r="CL12" i="11" s="1"/>
  <c r="K50" i="6" s="1"/>
  <c r="CF16" i="11"/>
  <c r="CL16" i="11" s="1"/>
  <c r="K33" i="8" s="1"/>
  <c r="F28" i="10" l="1"/>
  <c r="CE20" i="11"/>
  <c r="E12" i="10" s="1"/>
  <c r="E13" i="10" s="1"/>
  <c r="E14" i="10" s="1"/>
  <c r="I9" i="10" s="1"/>
  <c r="F40" i="10" l="1"/>
  <c r="L40" i="10" s="1"/>
  <c r="L28" i="10"/>
</calcChain>
</file>

<file path=xl/sharedStrings.xml><?xml version="1.0" encoding="utf-8"?>
<sst xmlns="http://schemas.openxmlformats.org/spreadsheetml/2006/main" count="953" uniqueCount="202">
  <si>
    <t>Cuentas de casa</t>
  </si>
  <si>
    <t>Vida diaria</t>
  </si>
  <si>
    <t>Consejos</t>
  </si>
  <si>
    <r>
      <t xml:space="preserve">!Buenas noticias¡ Su presupuesto está en línea. En otras palabras, usted está cubriendo sus gastos con sus propios ingresos. Si usted está conciente de haber completado correctamente la herramienta y está siendo honesto con usted mismo sobre los gatos, entonces usted está en una </t>
    </r>
    <r>
      <rPr>
        <b/>
        <sz val="11"/>
        <color indexed="8"/>
        <rFont val="Calibri"/>
        <family val="2"/>
      </rPr>
      <t>BUENA</t>
    </r>
    <r>
      <rPr>
        <sz val="11"/>
        <color theme="1"/>
        <rFont val="Calibri"/>
        <family val="2"/>
        <scheme val="minor"/>
      </rPr>
      <t xml:space="preserve"> posición financiera.</t>
    </r>
  </si>
  <si>
    <r>
      <rPr>
        <b/>
        <sz val="11"/>
        <color indexed="8"/>
        <rFont val="Calibri"/>
        <family val="2"/>
      </rPr>
      <t>!CUIDADO¡</t>
    </r>
    <r>
      <rPr>
        <sz val="11"/>
        <color theme="1"/>
        <rFont val="Calibri"/>
        <family val="2"/>
        <scheme val="minor"/>
      </rPr>
      <t xml:space="preserve"> Usted está gastanto más de que sus ingresos percibidos. Usted está usando sus ahorros (si es que los tiene), o peor, endeudándose para mantener sus gastos mes a mes. Su próxmo paso será, averiguar dónde puede reducir gastos.</t>
    </r>
  </si>
  <si>
    <t>Positivo</t>
  </si>
  <si>
    <t>Negativo</t>
  </si>
  <si>
    <t>INGRESOS</t>
  </si>
  <si>
    <t>Total Ingresos</t>
  </si>
  <si>
    <t>4 Semanas</t>
  </si>
  <si>
    <t>4 semanas</t>
  </si>
  <si>
    <t>1 Semana</t>
  </si>
  <si>
    <t xml:space="preserve">Seguro de bienes de la casa </t>
  </si>
  <si>
    <t>CUENTAS DE CASA</t>
  </si>
  <si>
    <t>VIDA DIARIA</t>
  </si>
  <si>
    <t>SEGUROS, CRÉDITOS Y BANCOS</t>
  </si>
  <si>
    <t>FAMILIA Y AMIGOS</t>
  </si>
  <si>
    <t>VIAJES</t>
  </si>
  <si>
    <t>DIVERSIÓN</t>
  </si>
  <si>
    <t>Seguros, Créd, y Bancos</t>
  </si>
  <si>
    <t>GASTOS</t>
  </si>
  <si>
    <t>Seguros, cred y banc</t>
  </si>
  <si>
    <t>Familia y amigos</t>
  </si>
  <si>
    <t>TOTAL</t>
  </si>
  <si>
    <t>Cuotas mensuales de tarjetas de crédito</t>
  </si>
  <si>
    <t>Compras a plazos</t>
  </si>
  <si>
    <t>Ahorros e Inversiones</t>
  </si>
  <si>
    <t>Ahorro periódico</t>
  </si>
  <si>
    <t>Plan de ahorro mensual</t>
  </si>
  <si>
    <t>Compra de bonos o acciones</t>
  </si>
  <si>
    <t>Planes futuro</t>
  </si>
  <si>
    <t>Plan de cuidado a largo plazo</t>
  </si>
  <si>
    <t>Plan funerario</t>
  </si>
  <si>
    <t>Familia y Amigos</t>
  </si>
  <si>
    <t>Total gasto de seguros, créditos y bancos</t>
  </si>
  <si>
    <t>Total gasto de vida diaria</t>
  </si>
  <si>
    <t>Hijos</t>
  </si>
  <si>
    <t>Cuidado de los niños</t>
  </si>
  <si>
    <t>Pañales y artículos para bebes</t>
  </si>
  <si>
    <t>Actividades extracurriculares</t>
  </si>
  <si>
    <t>Juguetes y golosinas</t>
  </si>
  <si>
    <t>Mesada</t>
  </si>
  <si>
    <t>Colegio</t>
  </si>
  <si>
    <t>Pensión</t>
  </si>
  <si>
    <t>Viajes escolares</t>
  </si>
  <si>
    <t>Tareas dirigidas</t>
  </si>
  <si>
    <t>Apoyo económico a familiarioes y/o amigos</t>
  </si>
  <si>
    <t>Mascotas</t>
  </si>
  <si>
    <t>Alimentación</t>
  </si>
  <si>
    <t>Veterinario</t>
  </si>
  <si>
    <t>Donaciones</t>
  </si>
  <si>
    <t>Pago préstamos de familiares</t>
  </si>
  <si>
    <t>Total de gastos de familia y amigos</t>
  </si>
  <si>
    <t>Total gastos de seguros, créditos y bancos</t>
  </si>
  <si>
    <t>Viajes</t>
  </si>
  <si>
    <t>Total de gastos por viajes</t>
  </si>
  <si>
    <t>Costo de movilización</t>
  </si>
  <si>
    <t>Gasolina</t>
  </si>
  <si>
    <t>Seguro del carro</t>
  </si>
  <si>
    <t>Impuestos del carro</t>
  </si>
  <si>
    <t>Cuotas préstamo carro</t>
  </si>
  <si>
    <t>Mantenimiento y reparación</t>
  </si>
  <si>
    <t>Estacionamiento</t>
  </si>
  <si>
    <t>Transporte público</t>
  </si>
  <si>
    <t>Bus</t>
  </si>
  <si>
    <t>Taxi</t>
  </si>
  <si>
    <t>Diversión</t>
  </si>
  <si>
    <t>Total de gastos por diversión</t>
  </si>
  <si>
    <t>Entretenimiento</t>
  </si>
  <si>
    <t>Cine y teatro</t>
  </si>
  <si>
    <t>Libros, música, películas, juegos</t>
  </si>
  <si>
    <t>Hobbies</t>
  </si>
  <si>
    <t>Comidas fuera de casa</t>
  </si>
  <si>
    <t>Deportes y gymnasio</t>
  </si>
  <si>
    <t>Lotería y juegos de azar</t>
  </si>
  <si>
    <t>Periódicos y revisatas</t>
  </si>
  <si>
    <t>Regalos</t>
  </si>
  <si>
    <t>Cumpleaños</t>
  </si>
  <si>
    <t>Navidad</t>
  </si>
  <si>
    <t>Otras celebraciones</t>
  </si>
  <si>
    <t>Bodas</t>
  </si>
  <si>
    <t>Vacasiones</t>
  </si>
  <si>
    <t>Seguro de viaje</t>
  </si>
  <si>
    <t>Gastos varios para viajes</t>
  </si>
  <si>
    <t>Resultados</t>
  </si>
  <si>
    <t>Mostrar resultado por:</t>
  </si>
  <si>
    <t>Gastos totales</t>
  </si>
  <si>
    <t>Resultado</t>
  </si>
  <si>
    <t>Comentario</t>
  </si>
  <si>
    <t>Desgolse de gastos</t>
  </si>
  <si>
    <t>Evalua a dónde se va tu dinero…</t>
  </si>
  <si>
    <t>Ingresos</t>
  </si>
  <si>
    <t>Ingreso total</t>
  </si>
  <si>
    <t>2 Semanas</t>
  </si>
  <si>
    <t>3 Semanas</t>
  </si>
  <si>
    <t>Frecuencia de pagos</t>
  </si>
  <si>
    <t>Ingreso de negocio propio</t>
  </si>
  <si>
    <t>Sueldo por enfermedad</t>
  </si>
  <si>
    <t>Sueldo por período de maternidad</t>
  </si>
  <si>
    <t>Pagos</t>
  </si>
  <si>
    <t>Otros ingresos</t>
  </si>
  <si>
    <t>Ingreso de ahorro o inversiones</t>
  </si>
  <si>
    <t>Ingreso por alquiler</t>
  </si>
  <si>
    <t>Regalos de familia y/o amigos</t>
  </si>
  <si>
    <t>Sus ingresos adicionales</t>
  </si>
  <si>
    <t xml:space="preserve">Cada </t>
  </si>
  <si>
    <t>Día</t>
  </si>
  <si>
    <t>Trimestre</t>
  </si>
  <si>
    <t>Semestre</t>
  </si>
  <si>
    <t>Año</t>
  </si>
  <si>
    <t>Recibo $</t>
  </si>
  <si>
    <t>Cuentas de la casa</t>
  </si>
  <si>
    <t>Pago de la Hipoteca</t>
  </si>
  <si>
    <t>Arriendo</t>
  </si>
  <si>
    <t>Hipoteca y Arriendo</t>
  </si>
  <si>
    <t>Seguro del hogar</t>
  </si>
  <si>
    <t>Seguro de la casa</t>
  </si>
  <si>
    <t>Seguro de bienes de la casa +</t>
  </si>
  <si>
    <t>Servicios básicos</t>
  </si>
  <si>
    <t>Impuesto predial</t>
  </si>
  <si>
    <t>Gas</t>
  </si>
  <si>
    <t>Electricidad</t>
  </si>
  <si>
    <t>Agua</t>
  </si>
  <si>
    <t>Teléfono</t>
  </si>
  <si>
    <t>Sueldo / Nómina</t>
  </si>
  <si>
    <t>Plan de celular / Prepago</t>
  </si>
  <si>
    <t>Internet</t>
  </si>
  <si>
    <t>TV Satelital</t>
  </si>
  <si>
    <t>Mantenimiento del hogar</t>
  </si>
  <si>
    <t>Jardinería</t>
  </si>
  <si>
    <t>Total cuentas de la casa</t>
  </si>
  <si>
    <t>Para continuar</t>
  </si>
  <si>
    <t>Costo de vida diaria</t>
  </si>
  <si>
    <t>Comidas y bebidas</t>
  </si>
  <si>
    <t>Compras de la casa</t>
  </si>
  <si>
    <t>Bebidas alcohólicas</t>
  </si>
  <si>
    <t>Cigarillos</t>
  </si>
  <si>
    <t>En el trabajo</t>
  </si>
  <si>
    <t>Almuerzos y snacks</t>
  </si>
  <si>
    <t>Café</t>
  </si>
  <si>
    <t>Cuotas club social / sindicatos</t>
  </si>
  <si>
    <t>Vestimenta</t>
  </si>
  <si>
    <t>Ropa de los niños</t>
  </si>
  <si>
    <t>Uniformes escolares</t>
  </si>
  <si>
    <t>Zapatos</t>
  </si>
  <si>
    <t>Ropa de trabajo</t>
  </si>
  <si>
    <t>Vestimenta nueva</t>
  </si>
  <si>
    <t>Servicio de lavandería</t>
  </si>
  <si>
    <t>Salud y Cuidado personal</t>
  </si>
  <si>
    <t>Peluquería</t>
  </si>
  <si>
    <t>Tratamientos de belleza</t>
  </si>
  <si>
    <t>Cosméticos</t>
  </si>
  <si>
    <t>Dentista</t>
  </si>
  <si>
    <t>Consultas y Medicinas</t>
  </si>
  <si>
    <t>Sus gastos adicionales</t>
  </si>
  <si>
    <t>Mes</t>
  </si>
  <si>
    <t>Total de gastos</t>
  </si>
  <si>
    <t>Seguros, Créditos y Bancos</t>
  </si>
  <si>
    <t>Seguros</t>
  </si>
  <si>
    <t>Seguro de vida</t>
  </si>
  <si>
    <t>Seguro contra enfermedades catastróficas</t>
  </si>
  <si>
    <t>Seguro de salud</t>
  </si>
  <si>
    <t>Seguro dental</t>
  </si>
  <si>
    <t>Bancos</t>
  </si>
  <si>
    <t>Cargos por sobregiro</t>
  </si>
  <si>
    <t>Comisiones de cuentas bancarias</t>
  </si>
  <si>
    <t>Multas</t>
  </si>
  <si>
    <t>Créditos</t>
  </si>
  <si>
    <t>Cuotas mensuales de créditos</t>
  </si>
  <si>
    <t>Utiliza este presupuesto para calcular tus ingresos y gastos del mes.</t>
  </si>
  <si>
    <t>El primer paso para tomar control de tu dinero, es crear tu propio presupuesto.</t>
  </si>
  <si>
    <t>Esta herramienta te ayudará. Toma 20 minutos aproximadamente.</t>
  </si>
  <si>
    <t>Ingresa datos únicamente en las celdas con este formato:</t>
  </si>
  <si>
    <t>Listo para crear tu presupuesto?</t>
  </si>
  <si>
    <t>Ingresos adicionales</t>
  </si>
  <si>
    <t>Cuota de préstamo hipotecario</t>
  </si>
  <si>
    <t>Teléfono fijo</t>
  </si>
  <si>
    <t>Teléfono celular</t>
  </si>
  <si>
    <t>TV por cable</t>
  </si>
  <si>
    <t>Gastos adicionales</t>
  </si>
  <si>
    <t>Ropa nueva</t>
  </si>
  <si>
    <t>Consultas y medicinas</t>
  </si>
  <si>
    <t>Cuotas mensuales de préstamos</t>
  </si>
  <si>
    <t>Plan de jubilación</t>
  </si>
  <si>
    <t>Planes para el futuro</t>
  </si>
  <si>
    <t>Pañales y artículos para bebés</t>
  </si>
  <si>
    <t>Apoyo económico a familiares y/o amigos</t>
  </si>
  <si>
    <t>Impuestos y matrícula del carro</t>
  </si>
  <si>
    <t>Alimentación (supermercado)</t>
  </si>
  <si>
    <t>Deportes / gimnasio</t>
  </si>
  <si>
    <t xml:space="preserve">Lotería </t>
  </si>
  <si>
    <t>Periódicos y revistas</t>
  </si>
  <si>
    <t>Vacaciones</t>
  </si>
  <si>
    <t>Tu presupuesto</t>
  </si>
  <si>
    <t>El presupuesto muestra una distribución apróximada de a dónde se va el dinero. El primer paso para ahorrar es identificar una o dos áreas donde se puedan cortar gastos. Un ejemplo es la suscripción a la TV por cable o bajar los planes de internet y celular. Revisa tus gastos y mirá qué porcentaje es mayor al que esperarías.</t>
  </si>
  <si>
    <t>Recibo Q</t>
  </si>
  <si>
    <t>Hipoteca y Alquiler</t>
  </si>
  <si>
    <t>Alquiler</t>
  </si>
  <si>
    <t xml:space="preserve">Impuesto </t>
  </si>
  <si>
    <t>Gasto Q</t>
  </si>
  <si>
    <t xml:space="preserve">Seguro contra enfermedades 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</si>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</sst>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1">
    <xf numFmtId="0" fontId="0" fillId="0" borderId="0" xfId="0"/>
    <xf numFmtId="0" fontId="0" fillId="2" borderId="0" xfId="0" applyFill="1"/>
    <xf numFmtId="0" fontId="5" fillId="2" borderId="0" xfId="0" applyFont="1" applyFill="1"/>
    <xf numFmtId="0" fontId="0" fillId="2" borderId="1" xfId="0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5" xfId="0" applyFill="1" applyBorder="1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0" xfId="0" applyFont="1" applyFill="1"/>
    <xf numFmtId="0" fontId="7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Alignment="1">
      <alignment vertical="center"/>
    </xf>
    <xf numFmtId="9" fontId="3" fillId="2" borderId="0" xfId="1" applyFont="1" applyFill="1" applyAlignment="1">
      <alignment horizontal="center"/>
    </xf>
    <xf numFmtId="0" fontId="0" fillId="2" borderId="14" xfId="0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9" fontId="3" fillId="2" borderId="15" xfId="1" applyFont="1" applyFill="1" applyBorder="1" applyAlignment="1">
      <alignment horizontal="center"/>
    </xf>
    <xf numFmtId="9" fontId="4" fillId="2" borderId="0" xfId="1" applyFont="1" applyFill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3" borderId="0" xfId="0" applyFill="1"/>
    <xf numFmtId="0" fontId="8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8" fillId="2" borderId="0" xfId="0" applyFont="1" applyFill="1"/>
    <xf numFmtId="0" fontId="8" fillId="2" borderId="2" xfId="0" applyFont="1" applyFill="1" applyBorder="1"/>
    <xf numFmtId="0" fontId="0" fillId="2" borderId="2" xfId="0" applyFill="1" applyBorder="1"/>
    <xf numFmtId="0" fontId="0" fillId="4" borderId="2" xfId="0" applyFill="1" applyBorder="1"/>
    <xf numFmtId="0" fontId="9" fillId="2" borderId="0" xfId="0" applyFont="1" applyFill="1"/>
    <xf numFmtId="0" fontId="8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8" fillId="2" borderId="3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7" xfId="0" applyFont="1" applyFill="1" applyBorder="1"/>
    <xf numFmtId="0" fontId="10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4" fillId="2" borderId="0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8" fillId="2" borderId="4" xfId="0" applyNumberFormat="1" applyFont="1" applyFill="1" applyBorder="1"/>
    <xf numFmtId="0" fontId="8" fillId="2" borderId="8" xfId="0" applyFont="1" applyFill="1" applyBorder="1"/>
    <xf numFmtId="0" fontId="8" fillId="2" borderId="10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4" fontId="0" fillId="4" borderId="0" xfId="0" applyNumberFormat="1" applyFill="1" applyAlignment="1">
      <alignment horizontal="center"/>
    </xf>
    <xf numFmtId="4" fontId="0" fillId="2" borderId="15" xfId="0" applyNumberFormat="1" applyFill="1" applyBorder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2" borderId="15" xfId="0" applyNumberFormat="1" applyFill="1" applyBorder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2" fontId="9" fillId="2" borderId="12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2" fontId="9" fillId="2" borderId="12" xfId="0" applyNumberFormat="1" applyFont="1" applyFill="1" applyBorder="1" applyAlignment="1">
      <alignment horizontal="left"/>
    </xf>
    <xf numFmtId="4" fontId="4" fillId="4" borderId="0" xfId="0" applyNumberFormat="1" applyFont="1" applyFill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7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6" fillId="2" borderId="0" xfId="0" applyFont="1" applyFill="1" applyProtection="1"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0" xfId="0" applyNumberFormat="1" applyFill="1" applyBorder="1" applyAlignment="1" applyProtection="1">
      <alignment horizontal="center"/>
      <protection locked="0"/>
    </xf>
    <xf numFmtId="4" fontId="0" fillId="2" borderId="0" xfId="0" applyNumberFormat="1" applyFill="1" applyAlignment="1" applyProtection="1">
      <alignment horizontal="center"/>
      <protection locked="0"/>
    </xf>
    <xf numFmtId="4" fontId="4" fillId="4" borderId="0" xfId="0" applyNumberFormat="1" applyFont="1" applyFill="1" applyAlignment="1" applyProtection="1">
      <alignment horizontal="center"/>
    </xf>
    <xf numFmtId="4" fontId="0" fillId="4" borderId="0" xfId="0" applyNumberFormat="1" applyFill="1" applyAlignment="1" applyProtection="1">
      <alignment horizontal="center"/>
    </xf>
    <xf numFmtId="4" fontId="0" fillId="4" borderId="0" xfId="0" applyNumberFormat="1" applyFont="1" applyFill="1" applyAlignment="1" applyProtection="1">
      <alignment horizontal="center"/>
    </xf>
    <xf numFmtId="4" fontId="0" fillId="2" borderId="15" xfId="0" applyNumberFormat="1" applyFill="1" applyBorder="1" applyProtection="1"/>
    <xf numFmtId="4" fontId="0" fillId="2" borderId="0" xfId="0" applyNumberFormat="1" applyFill="1" applyProtection="1"/>
    <xf numFmtId="4" fontId="0" fillId="2" borderId="0" xfId="0" applyNumberFormat="1" applyFill="1" applyAlignment="1" applyProtection="1">
      <alignment horizontal="center"/>
    </xf>
    <xf numFmtId="4" fontId="4" fillId="2" borderId="0" xfId="0" applyNumberFormat="1" applyFont="1" applyFill="1" applyProtection="1"/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left" wrapText="1"/>
    </xf>
    <xf numFmtId="0" fontId="0" fillId="2" borderId="23" xfId="0" applyFill="1" applyBorder="1" applyAlignment="1">
      <alignment horizontal="left" wrapText="1"/>
    </xf>
    <xf numFmtId="0" fontId="0" fillId="2" borderId="24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27" xfId="0" applyFill="1" applyBorder="1" applyAlignment="1">
      <alignment horizontal="left" wrapText="1"/>
    </xf>
    <xf numFmtId="0" fontId="0" fillId="2" borderId="2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2" fontId="11" fillId="4" borderId="0" xfId="0" applyNumberFormat="1" applyFont="1" applyFill="1" applyAlignment="1">
      <alignment horizontal="center"/>
    </xf>
    <xf numFmtId="2" fontId="13" fillId="4" borderId="14" xfId="0" applyNumberFormat="1" applyFont="1" applyFill="1" applyBorder="1" applyAlignment="1">
      <alignment horizontal="center"/>
    </xf>
    <xf numFmtId="2" fontId="14" fillId="2" borderId="15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4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">
    <dxf>
      <font>
        <b/>
        <i val="0"/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5"/>
          <c:order val="0"/>
          <c:tx>
            <c:strRef>
              <c:f>Resultados!$C$38</c:f>
              <c:strCache>
                <c:ptCount val="1"/>
                <c:pt idx="0">
                  <c:v>Diversión</c:v>
                </c:pt>
              </c:strCache>
            </c:strRef>
          </c:tx>
          <c:invertIfNegative val="0"/>
          <c:val>
            <c:numRef>
              <c:f>Resultados!$L$38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6-DF41-98B9-E7FC72E4E547}"/>
            </c:ext>
          </c:extLst>
        </c:ser>
        <c:ser>
          <c:idx val="4"/>
          <c:order val="1"/>
          <c:tx>
            <c:strRef>
              <c:f>Resultados!$C$36</c:f>
              <c:strCache>
                <c:ptCount val="1"/>
                <c:pt idx="0">
                  <c:v>Viajes</c:v>
                </c:pt>
              </c:strCache>
            </c:strRef>
          </c:tx>
          <c:invertIfNegative val="0"/>
          <c:val>
            <c:numRef>
              <c:f>Resultados!$L$36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6-DF41-98B9-E7FC72E4E547}"/>
            </c:ext>
          </c:extLst>
        </c:ser>
        <c:ser>
          <c:idx val="3"/>
          <c:order val="2"/>
          <c:tx>
            <c:strRef>
              <c:f>Resultados!$C$34</c:f>
              <c:strCache>
                <c:ptCount val="1"/>
                <c:pt idx="0">
                  <c:v>Familia y Amigos</c:v>
                </c:pt>
              </c:strCache>
            </c:strRef>
          </c:tx>
          <c:invertIfNegative val="0"/>
          <c:val>
            <c:numRef>
              <c:f>Resultados!$L$34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6-DF41-98B9-E7FC72E4E547}"/>
            </c:ext>
          </c:extLst>
        </c:ser>
        <c:ser>
          <c:idx val="2"/>
          <c:order val="3"/>
          <c:tx>
            <c:strRef>
              <c:f>Resultados!$C$32</c:f>
              <c:strCache>
                <c:ptCount val="1"/>
                <c:pt idx="0">
                  <c:v>Seguros, Créditos y Bancos</c:v>
                </c:pt>
              </c:strCache>
            </c:strRef>
          </c:tx>
          <c:invertIfNegative val="0"/>
          <c:val>
            <c:numRef>
              <c:f>Resultados!$L$32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E6-DF41-98B9-E7FC72E4E547}"/>
            </c:ext>
          </c:extLst>
        </c:ser>
        <c:ser>
          <c:idx val="1"/>
          <c:order val="4"/>
          <c:tx>
            <c:strRef>
              <c:f>Resultados!$C$30</c:f>
              <c:strCache>
                <c:ptCount val="1"/>
                <c:pt idx="0">
                  <c:v>Vida diaria</c:v>
                </c:pt>
              </c:strCache>
            </c:strRef>
          </c:tx>
          <c:invertIfNegative val="0"/>
          <c:val>
            <c:numRef>
              <c:f>Resultados!$L$30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E6-DF41-98B9-E7FC72E4E547}"/>
            </c:ext>
          </c:extLst>
        </c:ser>
        <c:ser>
          <c:idx val="0"/>
          <c:order val="5"/>
          <c:tx>
            <c:strRef>
              <c:f>Resultados!$C$28</c:f>
              <c:strCache>
                <c:ptCount val="1"/>
                <c:pt idx="0">
                  <c:v>Cuentas de casa</c:v>
                </c:pt>
              </c:strCache>
            </c:strRef>
          </c:tx>
          <c:invertIfNegative val="0"/>
          <c:val>
            <c:numRef>
              <c:f>Resultados!$L$28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E6-DF41-98B9-E7FC72E4E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68"/>
        <c:axId val="37318671"/>
        <c:axId val="1"/>
      </c:barChart>
      <c:catAx>
        <c:axId val="37318671"/>
        <c:scaling>
          <c:orientation val="minMax"/>
        </c:scaling>
        <c:delete val="1"/>
        <c:axPos val="l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majorGridlines/>
        <c:numFmt formatCode="0%" sourceLinked="1"/>
        <c:majorTickMark val="out"/>
        <c:minorTickMark val="none"/>
        <c:tickLblPos val="nextTo"/>
        <c:crossAx val="3731867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GT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greso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uentas de cas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gresos!A1"/><Relationship Id="rId1" Type="http://schemas.openxmlformats.org/officeDocument/2006/relationships/hyperlink" Target="#'Vida diari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uentas de casa'!A1"/><Relationship Id="rId1" Type="http://schemas.openxmlformats.org/officeDocument/2006/relationships/hyperlink" Target="#'Seguros, Cr&#233;d. y Bancos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Vida diaria'!A1"/><Relationship Id="rId1" Type="http://schemas.openxmlformats.org/officeDocument/2006/relationships/hyperlink" Target="#'Familia y Amigos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Seguros, Cr&#233;d. y Bancos'!A1"/><Relationship Id="rId1" Type="http://schemas.openxmlformats.org/officeDocument/2006/relationships/hyperlink" Target="#Viaje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Familia y Amigos'!A1"/><Relationship Id="rId1" Type="http://schemas.openxmlformats.org/officeDocument/2006/relationships/hyperlink" Target="#Diversi&#243;n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Resultados!A1"/><Relationship Id="rId1" Type="http://schemas.openxmlformats.org/officeDocument/2006/relationships/hyperlink" Target="#Viaje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gres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17</xdr:row>
      <xdr:rowOff>69850</xdr:rowOff>
    </xdr:from>
    <xdr:to>
      <xdr:col>5</xdr:col>
      <xdr:colOff>247855</xdr:colOff>
      <xdr:row>19</xdr:row>
      <xdr:rowOff>193675</xdr:rowOff>
    </xdr:to>
    <xdr:sp macro="" textlink="">
      <xdr:nvSpPr>
        <xdr:cNvPr id="2" name="1 Flecha derech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6E320C-AAA2-3B47-B2F9-0958075CC3BC}"/>
            </a:ext>
          </a:extLst>
        </xdr:cNvPr>
        <xdr:cNvSpPr/>
      </xdr:nvSpPr>
      <xdr:spPr>
        <a:xfrm>
          <a:off x="2486025" y="2590800"/>
          <a:ext cx="1152525" cy="504825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C" sz="1200" b="1"/>
            <a:t>Pincha AQUÍ</a:t>
          </a:r>
        </a:p>
      </xdr:txBody>
    </xdr:sp>
    <xdr:clientData/>
  </xdr:twoCellAnchor>
  <xdr:twoCellAnchor>
    <xdr:from>
      <xdr:col>3</xdr:col>
      <xdr:colOff>542925</xdr:colOff>
      <xdr:row>17</xdr:row>
      <xdr:rowOff>28575</xdr:rowOff>
    </xdr:from>
    <xdr:to>
      <xdr:col>5</xdr:col>
      <xdr:colOff>247855</xdr:colOff>
      <xdr:row>19</xdr:row>
      <xdr:rowOff>152400</xdr:rowOff>
    </xdr:to>
    <xdr:sp macro="" textlink="">
      <xdr:nvSpPr>
        <xdr:cNvPr id="4" name="3 Flecha derech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301380-2BBA-8449-8100-7B125E0C75A6}"/>
            </a:ext>
          </a:extLst>
        </xdr:cNvPr>
        <xdr:cNvSpPr/>
      </xdr:nvSpPr>
      <xdr:spPr>
        <a:xfrm>
          <a:off x="2486025" y="2562225"/>
          <a:ext cx="1152525" cy="504825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C" sz="1200" b="1"/>
            <a:t>Pincha AQUÍ</a:t>
          </a:r>
        </a:p>
      </xdr:txBody>
    </xdr:sp>
    <xdr:clientData/>
  </xdr:twoCellAnchor>
  <xdr:twoCellAnchor editAs="oneCell">
    <xdr:from>
      <xdr:col>2</xdr:col>
      <xdr:colOff>508001</xdr:colOff>
      <xdr:row>0</xdr:row>
      <xdr:rowOff>34636</xdr:rowOff>
    </xdr:from>
    <xdr:to>
      <xdr:col>6</xdr:col>
      <xdr:colOff>38859</xdr:colOff>
      <xdr:row>11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F301302-EBF3-9C43-BB79-DEE53DEBA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4819" y="34636"/>
          <a:ext cx="2451858" cy="1824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155575</xdr:colOff>
      <xdr:row>29</xdr:row>
      <xdr:rowOff>53975</xdr:rowOff>
    </xdr:from>
    <xdr:to>
      <xdr:col>5</xdr:col>
      <xdr:colOff>666715</xdr:colOff>
      <xdr:row>31</xdr:row>
      <xdr:rowOff>181011</xdr:rowOff>
    </xdr:to>
    <xdr:sp macro="" textlink="">
      <xdr:nvSpPr>
        <xdr:cNvPr id="3" name="2 Flecha derech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40963B-BAF3-2D42-8FDD-0D752673BB4A}"/>
            </a:ext>
          </a:extLst>
        </xdr:cNvPr>
        <xdr:cNvSpPr/>
      </xdr:nvSpPr>
      <xdr:spPr>
        <a:xfrm>
          <a:off x="2809875" y="4333875"/>
          <a:ext cx="1152525" cy="495301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C" sz="1200" b="1"/>
            <a:t>Pincha AQUÍ</a:t>
          </a:r>
        </a:p>
      </xdr:txBody>
    </xdr:sp>
    <xdr:clientData/>
  </xdr:twoCellAnchor>
  <xdr:twoCellAnchor>
    <xdr:from>
      <xdr:col>3</xdr:col>
      <xdr:colOff>615950</xdr:colOff>
      <xdr:row>30</xdr:row>
      <xdr:rowOff>9525</xdr:rowOff>
    </xdr:from>
    <xdr:to>
      <xdr:col>4</xdr:col>
      <xdr:colOff>156016</xdr:colOff>
      <xdr:row>31</xdr:row>
      <xdr:rowOff>60717</xdr:rowOff>
    </xdr:to>
    <xdr:sp macro="" textlink="">
      <xdr:nvSpPr>
        <xdr:cNvPr id="4" name="3 Elipse">
          <a:extLst>
            <a:ext uri="{FF2B5EF4-FFF2-40B4-BE49-F238E27FC236}">
              <a16:creationId xmlns:a16="http://schemas.microsoft.com/office/drawing/2014/main" id="{A8CE0F19-8C66-E24F-8E02-F358D80F625F}"/>
            </a:ext>
          </a:extLst>
        </xdr:cNvPr>
        <xdr:cNvSpPr/>
      </xdr:nvSpPr>
      <xdr:spPr>
        <a:xfrm>
          <a:off x="2571750" y="4467225"/>
          <a:ext cx="238125" cy="228600"/>
        </a:xfrm>
        <a:prstGeom prst="ellipse">
          <a:avLst/>
        </a:prstGeom>
        <a:solidFill>
          <a:srgbClr val="FFFF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C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47</xdr:row>
      <xdr:rowOff>57150</xdr:rowOff>
    </xdr:from>
    <xdr:to>
      <xdr:col>5</xdr:col>
      <xdr:colOff>663886</xdr:colOff>
      <xdr:row>49</xdr:row>
      <xdr:rowOff>158716</xdr:rowOff>
    </xdr:to>
    <xdr:sp macro="" textlink="">
      <xdr:nvSpPr>
        <xdr:cNvPr id="2" name="1 Flecha derech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F51125-A686-8A42-A47B-22179D8A5CF1}"/>
            </a:ext>
          </a:extLst>
        </xdr:cNvPr>
        <xdr:cNvSpPr/>
      </xdr:nvSpPr>
      <xdr:spPr>
        <a:xfrm>
          <a:off x="2819400" y="6296025"/>
          <a:ext cx="1152525" cy="495301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C" sz="1200" b="1"/>
            <a:t>Pincha AQUÍ</a:t>
          </a:r>
        </a:p>
      </xdr:txBody>
    </xdr:sp>
    <xdr:clientData/>
  </xdr:twoCellAnchor>
  <xdr:twoCellAnchor>
    <xdr:from>
      <xdr:col>3</xdr:col>
      <xdr:colOff>615950</xdr:colOff>
      <xdr:row>48</xdr:row>
      <xdr:rowOff>1</xdr:rowOff>
    </xdr:from>
    <xdr:to>
      <xdr:col>4</xdr:col>
      <xdr:colOff>156016</xdr:colOff>
      <xdr:row>49</xdr:row>
      <xdr:rowOff>38101</xdr:rowOff>
    </xdr:to>
    <xdr:sp macro="" textlink="">
      <xdr:nvSpPr>
        <xdr:cNvPr id="3" name="2 Elipse">
          <a:extLst>
            <a:ext uri="{FF2B5EF4-FFF2-40B4-BE49-F238E27FC236}">
              <a16:creationId xmlns:a16="http://schemas.microsoft.com/office/drawing/2014/main" id="{0EB3DB65-BC46-D54C-AD3E-5E23EF214C78}"/>
            </a:ext>
          </a:extLst>
        </xdr:cNvPr>
        <xdr:cNvSpPr/>
      </xdr:nvSpPr>
      <xdr:spPr>
        <a:xfrm>
          <a:off x="2571750" y="6429376"/>
          <a:ext cx="238125" cy="228600"/>
        </a:xfrm>
        <a:prstGeom prst="ellipse">
          <a:avLst/>
        </a:prstGeom>
        <a:solidFill>
          <a:srgbClr val="FFFF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C" sz="1100"/>
        </a:p>
      </xdr:txBody>
    </xdr:sp>
    <xdr:clientData/>
  </xdr:twoCellAnchor>
  <xdr:twoCellAnchor>
    <xdr:from>
      <xdr:col>2</xdr:col>
      <xdr:colOff>168275</xdr:colOff>
      <xdr:row>47</xdr:row>
      <xdr:rowOff>57150</xdr:rowOff>
    </xdr:from>
    <xdr:to>
      <xdr:col>3</xdr:col>
      <xdr:colOff>606495</xdr:colOff>
      <xdr:row>50</xdr:row>
      <xdr:rowOff>9526</xdr:rowOff>
    </xdr:to>
    <xdr:sp macro="" textlink="">
      <xdr:nvSpPr>
        <xdr:cNvPr id="4" name="3 Flecha derech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C20F60-AD8B-0F42-8617-BDB9F88BECD1}"/>
            </a:ext>
          </a:extLst>
        </xdr:cNvPr>
        <xdr:cNvSpPr/>
      </xdr:nvSpPr>
      <xdr:spPr>
        <a:xfrm flipH="1">
          <a:off x="1323975" y="6296025"/>
          <a:ext cx="1238250" cy="523876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C" sz="1300" b="1"/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158750</xdr:colOff>
      <xdr:row>54</xdr:row>
      <xdr:rowOff>1</xdr:rowOff>
    </xdr:from>
    <xdr:to>
      <xdr:col>7</xdr:col>
      <xdr:colOff>523962</xdr:colOff>
      <xdr:row>56</xdr:row>
      <xdr:rowOff>114302</xdr:rowOff>
    </xdr:to>
    <xdr:sp macro="" textlink="">
      <xdr:nvSpPr>
        <xdr:cNvPr id="2" name="1 Flecha derech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3B510-9EA1-EF44-BC04-33A809879E9B}"/>
            </a:ext>
          </a:extLst>
        </xdr:cNvPr>
        <xdr:cNvSpPr/>
      </xdr:nvSpPr>
      <xdr:spPr>
        <a:xfrm>
          <a:off x="3390900" y="7800976"/>
          <a:ext cx="1152525" cy="495301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C" sz="1200" b="1"/>
            <a:t>Pincha AQUÍ</a:t>
          </a:r>
        </a:p>
      </xdr:txBody>
    </xdr:sp>
    <xdr:clientData/>
  </xdr:twoCellAnchor>
  <xdr:twoCellAnchor>
    <xdr:from>
      <xdr:col>4</xdr:col>
      <xdr:colOff>561975</xdr:colOff>
      <xdr:row>54</xdr:row>
      <xdr:rowOff>120651</xdr:rowOff>
    </xdr:from>
    <xdr:to>
      <xdr:col>5</xdr:col>
      <xdr:colOff>161314</xdr:colOff>
      <xdr:row>55</xdr:row>
      <xdr:rowOff>171843</xdr:rowOff>
    </xdr:to>
    <xdr:sp macro="" textlink="">
      <xdr:nvSpPr>
        <xdr:cNvPr id="3" name="2 Elipse">
          <a:extLst>
            <a:ext uri="{FF2B5EF4-FFF2-40B4-BE49-F238E27FC236}">
              <a16:creationId xmlns:a16="http://schemas.microsoft.com/office/drawing/2014/main" id="{8252CDD8-FDF6-4B4F-BE3B-2484DF37B784}"/>
            </a:ext>
          </a:extLst>
        </xdr:cNvPr>
        <xdr:cNvSpPr/>
      </xdr:nvSpPr>
      <xdr:spPr>
        <a:xfrm>
          <a:off x="3152775" y="7934326"/>
          <a:ext cx="238125" cy="228600"/>
        </a:xfrm>
        <a:prstGeom prst="ellipse">
          <a:avLst/>
        </a:prstGeom>
        <a:solidFill>
          <a:srgbClr val="FFFF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C" sz="1100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4</xdr:col>
      <xdr:colOff>539595</xdr:colOff>
      <xdr:row>56</xdr:row>
      <xdr:rowOff>142876</xdr:rowOff>
    </xdr:to>
    <xdr:sp macro="" textlink="">
      <xdr:nvSpPr>
        <xdr:cNvPr id="4" name="3 Flecha derech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E2A3E4-FB6F-2344-A2C1-9360B8992F85}"/>
            </a:ext>
          </a:extLst>
        </xdr:cNvPr>
        <xdr:cNvSpPr/>
      </xdr:nvSpPr>
      <xdr:spPr>
        <a:xfrm flipH="1">
          <a:off x="1905000" y="7800975"/>
          <a:ext cx="1238250" cy="523876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C" sz="1300" b="1"/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158750</xdr:colOff>
      <xdr:row>51</xdr:row>
      <xdr:rowOff>1</xdr:rowOff>
    </xdr:from>
    <xdr:to>
      <xdr:col>7</xdr:col>
      <xdr:colOff>523962</xdr:colOff>
      <xdr:row>53</xdr:row>
      <xdr:rowOff>114302</xdr:rowOff>
    </xdr:to>
    <xdr:sp macro="" textlink="">
      <xdr:nvSpPr>
        <xdr:cNvPr id="2" name="1 Flecha derech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F40CCD-DCB7-F34C-AD48-DA3C8082AE30}"/>
            </a:ext>
          </a:extLst>
        </xdr:cNvPr>
        <xdr:cNvSpPr/>
      </xdr:nvSpPr>
      <xdr:spPr>
        <a:xfrm>
          <a:off x="3390900" y="7496176"/>
          <a:ext cx="1152525" cy="495301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C" sz="1200" b="1"/>
            <a:t>Pincha AQUÍ</a:t>
          </a:r>
        </a:p>
      </xdr:txBody>
    </xdr:sp>
    <xdr:clientData/>
  </xdr:twoCellAnchor>
  <xdr:twoCellAnchor>
    <xdr:from>
      <xdr:col>4</xdr:col>
      <xdr:colOff>549275</xdr:colOff>
      <xdr:row>51</xdr:row>
      <xdr:rowOff>133351</xdr:rowOff>
    </xdr:from>
    <xdr:to>
      <xdr:col>5</xdr:col>
      <xdr:colOff>157988</xdr:colOff>
      <xdr:row>52</xdr:row>
      <xdr:rowOff>159048</xdr:rowOff>
    </xdr:to>
    <xdr:sp macro="" textlink="">
      <xdr:nvSpPr>
        <xdr:cNvPr id="3" name="2 Elipse">
          <a:extLst>
            <a:ext uri="{FF2B5EF4-FFF2-40B4-BE49-F238E27FC236}">
              <a16:creationId xmlns:a16="http://schemas.microsoft.com/office/drawing/2014/main" id="{F1B50C81-8E8A-8B48-B0CA-E954E655D4C9}"/>
            </a:ext>
          </a:extLst>
        </xdr:cNvPr>
        <xdr:cNvSpPr/>
      </xdr:nvSpPr>
      <xdr:spPr>
        <a:xfrm>
          <a:off x="3152775" y="7629526"/>
          <a:ext cx="238125" cy="228600"/>
        </a:xfrm>
        <a:prstGeom prst="ellipse">
          <a:avLst/>
        </a:prstGeom>
        <a:solidFill>
          <a:srgbClr val="FFFF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C" sz="1100"/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539632</xdr:colOff>
      <xdr:row>53</xdr:row>
      <xdr:rowOff>142876</xdr:rowOff>
    </xdr:to>
    <xdr:sp macro="" textlink="">
      <xdr:nvSpPr>
        <xdr:cNvPr id="4" name="3 Flecha derech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AEABC8-CD55-8541-9ABF-C304223BEE24}"/>
            </a:ext>
          </a:extLst>
        </xdr:cNvPr>
        <xdr:cNvSpPr/>
      </xdr:nvSpPr>
      <xdr:spPr>
        <a:xfrm flipH="1">
          <a:off x="1905000" y="7496175"/>
          <a:ext cx="1238250" cy="523876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C" sz="1300" b="1"/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158750</xdr:colOff>
      <xdr:row>46</xdr:row>
      <xdr:rowOff>1</xdr:rowOff>
    </xdr:from>
    <xdr:to>
      <xdr:col>7</xdr:col>
      <xdr:colOff>523962</xdr:colOff>
      <xdr:row>48</xdr:row>
      <xdr:rowOff>114302</xdr:rowOff>
    </xdr:to>
    <xdr:sp macro="" textlink="">
      <xdr:nvSpPr>
        <xdr:cNvPr id="2" name="1 Flecha derech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17CDC5-5BD9-504A-B653-F8F8BFA9D38C}"/>
            </a:ext>
          </a:extLst>
        </xdr:cNvPr>
        <xdr:cNvSpPr/>
      </xdr:nvSpPr>
      <xdr:spPr>
        <a:xfrm>
          <a:off x="3390900" y="6810376"/>
          <a:ext cx="1152525" cy="495301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C" sz="1200" b="1"/>
            <a:t>Pincha AQUÍ</a:t>
          </a:r>
        </a:p>
      </xdr:txBody>
    </xdr:sp>
    <xdr:clientData/>
  </xdr:twoCellAnchor>
  <xdr:twoCellAnchor>
    <xdr:from>
      <xdr:col>4</xdr:col>
      <xdr:colOff>549275</xdr:colOff>
      <xdr:row>46</xdr:row>
      <xdr:rowOff>120651</xdr:rowOff>
    </xdr:from>
    <xdr:to>
      <xdr:col>5</xdr:col>
      <xdr:colOff>157988</xdr:colOff>
      <xdr:row>47</xdr:row>
      <xdr:rowOff>171843</xdr:rowOff>
    </xdr:to>
    <xdr:sp macro="" textlink="">
      <xdr:nvSpPr>
        <xdr:cNvPr id="3" name="2 Elipse">
          <a:extLst>
            <a:ext uri="{FF2B5EF4-FFF2-40B4-BE49-F238E27FC236}">
              <a16:creationId xmlns:a16="http://schemas.microsoft.com/office/drawing/2014/main" id="{258CE24B-BF73-F546-8EAA-499D3EE1CE12}"/>
            </a:ext>
          </a:extLst>
        </xdr:cNvPr>
        <xdr:cNvSpPr/>
      </xdr:nvSpPr>
      <xdr:spPr>
        <a:xfrm>
          <a:off x="3152775" y="6943726"/>
          <a:ext cx="238125" cy="228600"/>
        </a:xfrm>
        <a:prstGeom prst="ellipse">
          <a:avLst/>
        </a:prstGeom>
        <a:solidFill>
          <a:srgbClr val="FFFF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C" sz="1100"/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539634</xdr:colOff>
      <xdr:row>48</xdr:row>
      <xdr:rowOff>142876</xdr:rowOff>
    </xdr:to>
    <xdr:sp macro="" textlink="">
      <xdr:nvSpPr>
        <xdr:cNvPr id="4" name="3 Flecha derech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5AAC34-C103-F14A-A974-A763A78B60DE}"/>
            </a:ext>
          </a:extLst>
        </xdr:cNvPr>
        <xdr:cNvSpPr/>
      </xdr:nvSpPr>
      <xdr:spPr>
        <a:xfrm flipH="1">
          <a:off x="1905000" y="6810375"/>
          <a:ext cx="1238250" cy="523876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C" sz="1300" b="1"/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158750</xdr:colOff>
      <xdr:row>34</xdr:row>
      <xdr:rowOff>1</xdr:rowOff>
    </xdr:from>
    <xdr:to>
      <xdr:col>7</xdr:col>
      <xdr:colOff>523962</xdr:colOff>
      <xdr:row>36</xdr:row>
      <xdr:rowOff>114302</xdr:rowOff>
    </xdr:to>
    <xdr:sp macro="" textlink="">
      <xdr:nvSpPr>
        <xdr:cNvPr id="2" name="1 Flecha derech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D655A7-4E82-BF42-A3BF-411FA4344A70}"/>
            </a:ext>
          </a:extLst>
        </xdr:cNvPr>
        <xdr:cNvSpPr/>
      </xdr:nvSpPr>
      <xdr:spPr>
        <a:xfrm>
          <a:off x="3390900" y="5191126"/>
          <a:ext cx="1152525" cy="495301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C" sz="1200" b="1"/>
            <a:t>Pincha AQUÍ</a:t>
          </a:r>
        </a:p>
      </xdr:txBody>
    </xdr:sp>
    <xdr:clientData/>
  </xdr:twoCellAnchor>
  <xdr:twoCellAnchor>
    <xdr:from>
      <xdr:col>4</xdr:col>
      <xdr:colOff>549275</xdr:colOff>
      <xdr:row>34</xdr:row>
      <xdr:rowOff>133351</xdr:rowOff>
    </xdr:from>
    <xdr:to>
      <xdr:col>5</xdr:col>
      <xdr:colOff>157988</xdr:colOff>
      <xdr:row>35</xdr:row>
      <xdr:rowOff>159048</xdr:rowOff>
    </xdr:to>
    <xdr:sp macro="" textlink="">
      <xdr:nvSpPr>
        <xdr:cNvPr id="3" name="2 Elipse">
          <a:extLst>
            <a:ext uri="{FF2B5EF4-FFF2-40B4-BE49-F238E27FC236}">
              <a16:creationId xmlns:a16="http://schemas.microsoft.com/office/drawing/2014/main" id="{74A12D89-7A27-034A-894D-8CC335C26AA9}"/>
            </a:ext>
          </a:extLst>
        </xdr:cNvPr>
        <xdr:cNvSpPr/>
      </xdr:nvSpPr>
      <xdr:spPr>
        <a:xfrm>
          <a:off x="3152775" y="5324476"/>
          <a:ext cx="238125" cy="228600"/>
        </a:xfrm>
        <a:prstGeom prst="ellipse">
          <a:avLst/>
        </a:prstGeom>
        <a:solidFill>
          <a:srgbClr val="FFFF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C" sz="1100"/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4</xdr:col>
      <xdr:colOff>539634</xdr:colOff>
      <xdr:row>36</xdr:row>
      <xdr:rowOff>142876</xdr:rowOff>
    </xdr:to>
    <xdr:sp macro="" textlink="">
      <xdr:nvSpPr>
        <xdr:cNvPr id="4" name="3 Flecha derech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3CF016-FE64-3B42-8BF9-F737DD183E98}"/>
            </a:ext>
          </a:extLst>
        </xdr:cNvPr>
        <xdr:cNvSpPr/>
      </xdr:nvSpPr>
      <xdr:spPr>
        <a:xfrm flipH="1">
          <a:off x="1905000" y="5191125"/>
          <a:ext cx="1238250" cy="523876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C" sz="1300" b="1"/>
            <a:t>Regresar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47</xdr:row>
      <xdr:rowOff>120651</xdr:rowOff>
    </xdr:from>
    <xdr:to>
      <xdr:col>5</xdr:col>
      <xdr:colOff>675141</xdr:colOff>
      <xdr:row>48</xdr:row>
      <xdr:rowOff>158751</xdr:rowOff>
    </xdr:to>
    <xdr:sp macro="" textlink="">
      <xdr:nvSpPr>
        <xdr:cNvPr id="3" name="2 Elipse">
          <a:extLst>
            <a:ext uri="{FF2B5EF4-FFF2-40B4-BE49-F238E27FC236}">
              <a16:creationId xmlns:a16="http://schemas.microsoft.com/office/drawing/2014/main" id="{EEB48E74-266E-FE46-8F4A-45FE4C795D35}"/>
            </a:ext>
          </a:extLst>
        </xdr:cNvPr>
        <xdr:cNvSpPr/>
      </xdr:nvSpPr>
      <xdr:spPr>
        <a:xfrm>
          <a:off x="3914775" y="8867776"/>
          <a:ext cx="238125" cy="228600"/>
        </a:xfrm>
        <a:prstGeom prst="ellipse">
          <a:avLst/>
        </a:prstGeom>
        <a:solidFill>
          <a:srgbClr val="FFFF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C" sz="1100"/>
        </a:p>
      </xdr:txBody>
    </xdr:sp>
    <xdr:clientData/>
  </xdr:twoCellAnchor>
  <xdr:twoCellAnchor>
    <xdr:from>
      <xdr:col>3</xdr:col>
      <xdr:colOff>561975</xdr:colOff>
      <xdr:row>47</xdr:row>
      <xdr:rowOff>0</xdr:rowOff>
    </xdr:from>
    <xdr:to>
      <xdr:col>5</xdr:col>
      <xdr:colOff>438150</xdr:colOff>
      <xdr:row>49</xdr:row>
      <xdr:rowOff>142876</xdr:rowOff>
    </xdr:to>
    <xdr:sp macro="" textlink="">
      <xdr:nvSpPr>
        <xdr:cNvPr id="4" name="3 Flecha derech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7E92A0-584C-3446-BCD7-034A34B08B1E}"/>
            </a:ext>
          </a:extLst>
        </xdr:cNvPr>
        <xdr:cNvSpPr/>
      </xdr:nvSpPr>
      <xdr:spPr>
        <a:xfrm flipH="1">
          <a:off x="2505075" y="6867525"/>
          <a:ext cx="1190625" cy="523876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C" sz="1300" b="1"/>
            <a:t>Regresar</a:t>
          </a:r>
        </a:p>
      </xdr:txBody>
    </xdr:sp>
    <xdr:clientData/>
  </xdr:twoCellAnchor>
  <xdr:twoCellAnchor>
    <xdr:from>
      <xdr:col>5</xdr:col>
      <xdr:colOff>673100</xdr:colOff>
      <xdr:row>47</xdr:row>
      <xdr:rowOff>0</xdr:rowOff>
    </xdr:from>
    <xdr:to>
      <xdr:col>8</xdr:col>
      <xdr:colOff>422385</xdr:colOff>
      <xdr:row>49</xdr:row>
      <xdr:rowOff>114301</xdr:rowOff>
    </xdr:to>
    <xdr:sp macro="" textlink="">
      <xdr:nvSpPr>
        <xdr:cNvPr id="5" name="4 Flecha derech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6709B8-2E5D-F343-964B-64869CD2C61A}"/>
            </a:ext>
          </a:extLst>
        </xdr:cNvPr>
        <xdr:cNvSpPr/>
      </xdr:nvSpPr>
      <xdr:spPr>
        <a:xfrm>
          <a:off x="3943350" y="6867525"/>
          <a:ext cx="1152525" cy="495301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C" sz="1200" b="1"/>
            <a:t>Pincha AQUÍ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9519</xdr:colOff>
      <xdr:row>14</xdr:row>
      <xdr:rowOff>136524</xdr:rowOff>
    </xdr:from>
    <xdr:to>
      <xdr:col>4</xdr:col>
      <xdr:colOff>215878</xdr:colOff>
      <xdr:row>18</xdr:row>
      <xdr:rowOff>31749</xdr:rowOff>
    </xdr:to>
    <xdr:sp macro="" textlink="">
      <xdr:nvSpPr>
        <xdr:cNvPr id="2" name="1 Flecha derech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26E662-7411-314C-B9DC-49A6AA25D6AD}"/>
            </a:ext>
          </a:extLst>
        </xdr:cNvPr>
        <xdr:cNvSpPr/>
      </xdr:nvSpPr>
      <xdr:spPr>
        <a:xfrm flipH="1">
          <a:off x="1219194" y="2990849"/>
          <a:ext cx="1838331" cy="657225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C" sz="1300" b="1"/>
            <a:t>Cambiar los valores</a:t>
          </a:r>
        </a:p>
      </xdr:txBody>
    </xdr:sp>
    <xdr:clientData/>
  </xdr:twoCellAnchor>
  <xdr:twoCellAnchor>
    <xdr:from>
      <xdr:col>6</xdr:col>
      <xdr:colOff>12700</xdr:colOff>
      <xdr:row>25</xdr:row>
      <xdr:rowOff>165100</xdr:rowOff>
    </xdr:from>
    <xdr:to>
      <xdr:col>10</xdr:col>
      <xdr:colOff>622300</xdr:colOff>
      <xdr:row>39</xdr:row>
      <xdr:rowOff>127000</xdr:rowOff>
    </xdr:to>
    <xdr:graphicFrame macro="">
      <xdr:nvGraphicFramePr>
        <xdr:cNvPr id="9235" name="2 Gráfico">
          <a:extLst>
            <a:ext uri="{FF2B5EF4-FFF2-40B4-BE49-F238E27FC236}">
              <a16:creationId xmlns:a16="http://schemas.microsoft.com/office/drawing/2014/main" id="{BA91F7FD-ED63-7746-92B5-54110EEC85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zoomScale="110" zoomScaleNormal="110" zoomScalePageLayoutView="110" workbookViewId="0">
      <selection activeCell="L30" sqref="L30"/>
    </sheetView>
  </sheetViews>
  <sheetFormatPr baseColWidth="10" defaultRowHeight="15" x14ac:dyDescent="0.2"/>
  <cols>
    <col min="1" max="1" width="5.6640625" style="1" customWidth="1"/>
    <col min="2" max="5" width="8.83203125" style="1" customWidth="1"/>
    <col min="6" max="6" width="12" style="1" customWidth="1"/>
    <col min="7" max="8" width="8.83203125" style="1" customWidth="1"/>
    <col min="9" max="9" width="4.1640625" style="1" customWidth="1"/>
    <col min="10" max="256" width="8.83203125" style="1" customWidth="1"/>
    <col min="257" max="16384" width="10.83203125" style="1"/>
  </cols>
  <sheetData>
    <row r="1" spans="2:9" ht="4.5" customHeight="1" thickBot="1" x14ac:dyDescent="0.25"/>
    <row r="2" spans="2:9" x14ac:dyDescent="0.2">
      <c r="B2" s="49"/>
      <c r="C2" s="4"/>
      <c r="D2" s="4"/>
      <c r="E2" s="4"/>
      <c r="F2" s="4"/>
      <c r="G2" s="4"/>
      <c r="H2" s="4"/>
      <c r="I2" s="50"/>
    </row>
    <row r="3" spans="2:9" x14ac:dyDescent="0.2">
      <c r="B3" s="51"/>
      <c r="C3" s="5"/>
      <c r="D3" s="5"/>
      <c r="E3" s="5"/>
      <c r="F3" s="5"/>
      <c r="G3" s="5"/>
      <c r="H3" s="5"/>
      <c r="I3" s="52"/>
    </row>
    <row r="4" spans="2:9" x14ac:dyDescent="0.2">
      <c r="B4" s="51"/>
      <c r="C4" s="5"/>
      <c r="D4" s="5"/>
      <c r="E4" s="5"/>
      <c r="F4" s="5"/>
      <c r="G4" s="5"/>
      <c r="H4" s="5"/>
      <c r="I4" s="52"/>
    </row>
    <row r="5" spans="2:9" x14ac:dyDescent="0.2">
      <c r="B5" s="51"/>
      <c r="C5" s="5"/>
      <c r="D5" s="5"/>
      <c r="E5" s="5"/>
      <c r="F5" s="5"/>
      <c r="G5" s="5"/>
      <c r="H5" s="5"/>
      <c r="I5" s="52"/>
    </row>
    <row r="6" spans="2:9" x14ac:dyDescent="0.2">
      <c r="B6" s="51"/>
      <c r="C6" s="5"/>
      <c r="D6" s="5"/>
      <c r="E6" s="5"/>
      <c r="F6" s="5"/>
      <c r="G6" s="5"/>
      <c r="H6" s="5"/>
      <c r="I6" s="52"/>
    </row>
    <row r="7" spans="2:9" x14ac:dyDescent="0.2">
      <c r="B7" s="51"/>
      <c r="C7" s="5"/>
      <c r="D7" s="5"/>
      <c r="E7" s="5"/>
      <c r="F7" s="5"/>
      <c r="G7" s="5"/>
      <c r="H7" s="5"/>
      <c r="I7" s="52"/>
    </row>
    <row r="8" spans="2:9" x14ac:dyDescent="0.2">
      <c r="B8" s="51"/>
      <c r="C8" s="5"/>
      <c r="D8" s="5"/>
      <c r="E8" s="5"/>
      <c r="F8" s="5"/>
      <c r="G8" s="5"/>
      <c r="H8" s="5"/>
      <c r="I8" s="52"/>
    </row>
    <row r="9" spans="2:9" x14ac:dyDescent="0.2">
      <c r="B9" s="51"/>
      <c r="C9" s="5"/>
      <c r="D9" s="5"/>
      <c r="E9" s="5"/>
      <c r="F9" s="5"/>
      <c r="G9" s="5"/>
      <c r="H9" s="5"/>
      <c r="I9" s="52"/>
    </row>
    <row r="10" spans="2:9" x14ac:dyDescent="0.2">
      <c r="B10" s="51" t="s">
        <v>169</v>
      </c>
      <c r="C10" s="5"/>
      <c r="D10" s="5"/>
      <c r="E10" s="5"/>
      <c r="F10" s="5"/>
      <c r="G10" s="5"/>
      <c r="H10" s="5"/>
      <c r="I10" s="52"/>
    </row>
    <row r="11" spans="2:9" ht="4.5" customHeight="1" x14ac:dyDescent="0.2">
      <c r="B11" s="51"/>
      <c r="C11" s="5"/>
      <c r="D11" s="5"/>
      <c r="E11" s="5"/>
      <c r="F11" s="5"/>
      <c r="G11" s="5"/>
      <c r="H11" s="5"/>
      <c r="I11" s="52"/>
    </row>
    <row r="12" spans="2:9" x14ac:dyDescent="0.2">
      <c r="B12" s="51" t="s">
        <v>170</v>
      </c>
      <c r="C12" s="5"/>
      <c r="D12" s="5"/>
      <c r="E12" s="5"/>
      <c r="F12" s="5"/>
      <c r="G12" s="5"/>
      <c r="H12" s="5"/>
      <c r="I12" s="52"/>
    </row>
    <row r="13" spans="2:9" ht="4.5" customHeight="1" x14ac:dyDescent="0.2">
      <c r="B13" s="51"/>
      <c r="C13" s="5"/>
      <c r="D13" s="5"/>
      <c r="E13" s="5"/>
      <c r="F13" s="5"/>
      <c r="G13" s="5"/>
      <c r="H13" s="5"/>
      <c r="I13" s="52"/>
    </row>
    <row r="14" spans="2:9" x14ac:dyDescent="0.2">
      <c r="B14" s="51" t="s">
        <v>171</v>
      </c>
      <c r="C14" s="5"/>
      <c r="D14" s="5"/>
      <c r="E14" s="5"/>
      <c r="F14" s="5"/>
      <c r="G14" s="5"/>
      <c r="H14" s="5"/>
      <c r="I14" s="52"/>
    </row>
    <row r="15" spans="2:9" ht="4.5" customHeight="1" x14ac:dyDescent="0.2">
      <c r="B15" s="51"/>
      <c r="C15" s="5"/>
      <c r="D15" s="5"/>
      <c r="E15" s="5"/>
      <c r="F15" s="5"/>
      <c r="G15" s="5"/>
      <c r="H15" s="5"/>
      <c r="I15" s="52"/>
    </row>
    <row r="16" spans="2:9" x14ac:dyDescent="0.2">
      <c r="B16" s="51" t="s">
        <v>172</v>
      </c>
      <c r="C16" s="5"/>
      <c r="D16" s="5"/>
      <c r="E16" s="5"/>
      <c r="F16" s="5"/>
      <c r="G16" s="3"/>
      <c r="H16" s="5"/>
      <c r="I16" s="52"/>
    </row>
    <row r="17" spans="2:9" ht="4.5" customHeight="1" x14ac:dyDescent="0.2">
      <c r="B17" s="51"/>
      <c r="C17" s="5"/>
      <c r="D17" s="5"/>
      <c r="E17" s="5"/>
      <c r="F17" s="5"/>
      <c r="G17" s="5"/>
      <c r="H17" s="5"/>
      <c r="I17" s="52"/>
    </row>
    <row r="18" spans="2:9" x14ac:dyDescent="0.2">
      <c r="B18" s="51"/>
      <c r="C18" s="5"/>
      <c r="D18" s="5"/>
      <c r="E18" s="5"/>
      <c r="F18" s="5"/>
      <c r="G18" s="5"/>
      <c r="H18" s="5"/>
      <c r="I18" s="52"/>
    </row>
    <row r="19" spans="2:9" x14ac:dyDescent="0.2">
      <c r="B19" s="51" t="s">
        <v>173</v>
      </c>
      <c r="C19" s="5"/>
      <c r="D19" s="5"/>
      <c r="E19" s="53"/>
      <c r="F19" s="5"/>
      <c r="G19" s="5"/>
      <c r="H19" s="5"/>
      <c r="I19" s="52"/>
    </row>
    <row r="20" spans="2:9" ht="16" thickBot="1" x14ac:dyDescent="0.25">
      <c r="B20" s="54"/>
      <c r="C20" s="6"/>
      <c r="D20" s="6"/>
      <c r="E20" s="6"/>
      <c r="F20" s="6"/>
      <c r="G20" s="6"/>
      <c r="H20" s="6"/>
      <c r="I20" s="55"/>
    </row>
  </sheetData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CL48"/>
  <sheetViews>
    <sheetView workbookViewId="0">
      <selection activeCell="CE18" sqref="CE18"/>
    </sheetView>
  </sheetViews>
  <sheetFormatPr baseColWidth="10" defaultRowHeight="15" x14ac:dyDescent="0.2"/>
  <cols>
    <col min="1" max="6" width="8.83203125" style="25" customWidth="1"/>
    <col min="7" max="7" width="1.6640625" style="25" customWidth="1"/>
    <col min="8" max="8" width="8.83203125" style="25" customWidth="1"/>
    <col min="9" max="9" width="11.83203125" style="25" bestFit="1" customWidth="1"/>
    <col min="10" max="10" width="1.6640625" style="25" customWidth="1"/>
    <col min="11" max="11" width="8.83203125" style="26" customWidth="1"/>
    <col min="12" max="14" width="8.83203125" style="25" customWidth="1"/>
    <col min="15" max="15" width="3" style="25" customWidth="1"/>
    <col min="16" max="17" width="8.83203125" style="25" customWidth="1"/>
    <col min="18" max="18" width="1.6640625" style="25" customWidth="1"/>
    <col min="19" max="20" width="8.83203125" style="25" customWidth="1"/>
    <col min="21" max="21" width="1.6640625" style="25" customWidth="1"/>
    <col min="22" max="22" width="8.83203125" style="30" customWidth="1"/>
    <col min="23" max="25" width="8.83203125" style="25" customWidth="1"/>
    <col min="26" max="26" width="4" style="25" customWidth="1"/>
    <col min="27" max="28" width="8.83203125" style="25" customWidth="1"/>
    <col min="29" max="29" width="1.6640625" style="25" customWidth="1"/>
    <col min="30" max="31" width="8.83203125" style="25" customWidth="1"/>
    <col min="32" max="32" width="1.6640625" style="25" customWidth="1"/>
    <col min="33" max="33" width="8.83203125" style="26" customWidth="1"/>
    <col min="34" max="39" width="8.83203125" style="25" customWidth="1"/>
    <col min="40" max="40" width="1.6640625" style="25" customWidth="1"/>
    <col min="41" max="42" width="8.83203125" style="25" customWidth="1"/>
    <col min="43" max="43" width="1.6640625" style="25" customWidth="1"/>
    <col min="44" max="44" width="8.83203125" style="26" customWidth="1"/>
    <col min="45" max="47" width="8.83203125" style="25" customWidth="1"/>
    <col min="48" max="48" width="1.6640625" style="25" customWidth="1"/>
    <col min="49" max="50" width="8.83203125" style="25" customWidth="1"/>
    <col min="51" max="51" width="1.6640625" style="25" customWidth="1"/>
    <col min="52" max="53" width="8.83203125" style="25" customWidth="1"/>
    <col min="54" max="54" width="1.6640625" style="25" customWidth="1"/>
    <col min="55" max="55" width="8.83203125" style="26" customWidth="1"/>
    <col min="56" max="58" width="8.83203125" style="25" customWidth="1"/>
    <col min="59" max="59" width="2.5" style="25" customWidth="1"/>
    <col min="60" max="61" width="8.83203125" style="25" customWidth="1"/>
    <col min="62" max="62" width="1.6640625" style="25" customWidth="1"/>
    <col min="63" max="64" width="8.83203125" style="25" customWidth="1"/>
    <col min="65" max="65" width="1.6640625" style="25" customWidth="1"/>
    <col min="66" max="66" width="8.83203125" style="26" customWidth="1"/>
    <col min="67" max="69" width="8.83203125" style="25" customWidth="1"/>
    <col min="70" max="70" width="5.83203125" style="25" customWidth="1"/>
    <col min="71" max="72" width="8.83203125" style="25" customWidth="1"/>
    <col min="73" max="73" width="1.6640625" style="25" customWidth="1"/>
    <col min="74" max="75" width="8.83203125" style="25" customWidth="1"/>
    <col min="76" max="76" width="1.6640625" style="25" customWidth="1"/>
    <col min="77" max="77" width="8.83203125" style="26" customWidth="1"/>
    <col min="78" max="82" width="8.83203125" style="25" customWidth="1"/>
    <col min="83" max="83" width="12.5" style="25" bestFit="1" customWidth="1"/>
    <col min="84" max="84" width="15" style="25" customWidth="1"/>
    <col min="85" max="256" width="8.83203125" style="25" customWidth="1"/>
    <col min="257" max="16384" width="10.83203125" style="25"/>
  </cols>
  <sheetData>
    <row r="2" spans="1:90" x14ac:dyDescent="0.2">
      <c r="A2" s="29" t="s">
        <v>7</v>
      </c>
      <c r="I2" s="12"/>
      <c r="K2" s="31">
        <f>VLOOKUP(Ingresos!I5,Setup!$B$13:$C$21,2,FALSE)</f>
        <v>360</v>
      </c>
      <c r="L2" s="29" t="s">
        <v>13</v>
      </c>
      <c r="V2" s="31">
        <f>VLOOKUP('Cuentas de casa'!I5,Setup!$B$13:$C$21,2,FALSE)</f>
        <v>30.41</v>
      </c>
      <c r="W2" s="29" t="s">
        <v>14</v>
      </c>
      <c r="AG2" s="31">
        <f>VLOOKUP('Vida diaria'!I5,Setup!$B$13:$C$21,2,FALSE)</f>
        <v>30.41</v>
      </c>
      <c r="AH2" s="29" t="s">
        <v>15</v>
      </c>
      <c r="AR2" s="31">
        <f>VLOOKUP('Seguros, Créd. y Bancos'!I5,Setup!$B$13:$C$21,2,FALSE)</f>
        <v>30.41</v>
      </c>
      <c r="AS2" s="29" t="s">
        <v>16</v>
      </c>
      <c r="BC2" s="31">
        <f>VLOOKUP('Familia y Amigos'!I5,Setup!$B$13:$C$21,2,FALSE)</f>
        <v>30.41</v>
      </c>
      <c r="BD2" s="29" t="s">
        <v>17</v>
      </c>
      <c r="BN2" s="31">
        <f>VLOOKUP(Viajes!I5,Setup!$B$13:$C$21,2,FALSE)</f>
        <v>30.41</v>
      </c>
      <c r="BO2" s="29" t="s">
        <v>18</v>
      </c>
      <c r="BY2" s="31">
        <f>VLOOKUP(Diversión!I5,Setup!$B$13:$C$21,2,FALSE)</f>
        <v>30.41</v>
      </c>
      <c r="CE2" s="61" t="str">
        <f>Resultados!H5</f>
        <v>Mes</v>
      </c>
    </row>
    <row r="3" spans="1:90" x14ac:dyDescent="0.2">
      <c r="A3" s="1" t="s">
        <v>99</v>
      </c>
      <c r="B3" s="1"/>
      <c r="C3" s="1"/>
      <c r="D3" s="1"/>
      <c r="E3" s="1"/>
      <c r="F3" s="1"/>
      <c r="G3" s="1"/>
      <c r="H3" s="1"/>
      <c r="I3" s="1"/>
      <c r="J3" s="1"/>
      <c r="K3" s="27"/>
      <c r="L3" s="1" t="s">
        <v>114</v>
      </c>
      <c r="M3" s="1"/>
      <c r="N3" s="1"/>
      <c r="O3" s="1"/>
      <c r="P3" s="1"/>
      <c r="Q3" s="1"/>
      <c r="R3" s="1"/>
      <c r="S3" s="1"/>
      <c r="T3" s="1"/>
      <c r="U3" s="1"/>
      <c r="V3" s="33"/>
      <c r="W3" s="1" t="s">
        <v>133</v>
      </c>
      <c r="X3" s="1"/>
      <c r="Y3" s="1"/>
      <c r="Z3" s="1"/>
      <c r="AA3" s="1"/>
      <c r="AB3" s="1"/>
      <c r="AC3" s="1"/>
      <c r="AD3" s="1"/>
      <c r="AE3" s="1"/>
      <c r="AF3" s="1"/>
      <c r="AG3" s="27"/>
      <c r="AH3" s="1" t="s">
        <v>158</v>
      </c>
      <c r="AI3" s="1"/>
      <c r="AJ3" s="1"/>
      <c r="AK3" s="1"/>
      <c r="AL3" s="1"/>
      <c r="AM3" s="1"/>
      <c r="AN3" s="1"/>
      <c r="AO3" s="1"/>
      <c r="AP3" s="1"/>
      <c r="AQ3" s="1"/>
      <c r="AR3" s="27"/>
      <c r="AS3" s="1" t="s">
        <v>36</v>
      </c>
      <c r="AT3" s="1"/>
      <c r="AU3" s="1"/>
      <c r="AV3" s="1"/>
      <c r="AW3" s="1"/>
      <c r="AX3" s="1"/>
      <c r="AY3" s="1"/>
      <c r="AZ3" s="1"/>
      <c r="BA3" s="1"/>
      <c r="BB3" s="1"/>
      <c r="BC3" s="27"/>
      <c r="BD3" s="1" t="s">
        <v>56</v>
      </c>
      <c r="BE3" s="1"/>
      <c r="BF3" s="1"/>
      <c r="BG3" s="1"/>
      <c r="BH3" s="1"/>
      <c r="BI3" s="1"/>
      <c r="BJ3" s="1"/>
      <c r="BK3" s="1"/>
      <c r="BL3" s="1"/>
      <c r="BM3" s="1"/>
      <c r="BN3" s="27"/>
      <c r="BO3" s="1" t="s">
        <v>68</v>
      </c>
      <c r="BP3" s="1"/>
      <c r="BQ3" s="1"/>
      <c r="BR3" s="1"/>
      <c r="BS3" s="1"/>
      <c r="BT3" s="1"/>
      <c r="BU3" s="1"/>
      <c r="BV3" s="1"/>
      <c r="BW3" s="1"/>
      <c r="BX3" s="1"/>
      <c r="BY3" s="27"/>
      <c r="CE3" s="46">
        <f>VLOOKUP(CE2,Setup!$B$13:$C$21,2,FALSE)</f>
        <v>30.41</v>
      </c>
    </row>
    <row r="4" spans="1:90" x14ac:dyDescent="0.2">
      <c r="A4" s="1"/>
      <c r="B4" s="1" t="s">
        <v>124</v>
      </c>
      <c r="C4" s="1"/>
      <c r="D4" s="1"/>
      <c r="E4" s="8" t="s">
        <v>105</v>
      </c>
      <c r="F4" s="12"/>
      <c r="G4" s="5"/>
      <c r="H4" s="9" t="s">
        <v>110</v>
      </c>
      <c r="I4" s="24">
        <f>Ingresos!I9</f>
        <v>0</v>
      </c>
      <c r="J4" s="7"/>
      <c r="K4" s="32">
        <f>(12*I4)</f>
        <v>0</v>
      </c>
      <c r="L4" s="1"/>
      <c r="M4" s="1" t="s">
        <v>112</v>
      </c>
      <c r="N4" s="1"/>
      <c r="O4" s="1"/>
      <c r="P4" s="8" t="s">
        <v>105</v>
      </c>
      <c r="Q4" s="5"/>
      <c r="R4" s="5"/>
      <c r="S4" s="9" t="s">
        <v>110</v>
      </c>
      <c r="T4" s="3">
        <f>'Cuentas de casa'!I9</f>
        <v>0</v>
      </c>
      <c r="U4" s="1"/>
      <c r="V4" s="32">
        <f>($V$2*T4)/Q5</f>
        <v>0</v>
      </c>
      <c r="W4" s="1"/>
      <c r="X4" s="1" t="s">
        <v>134</v>
      </c>
      <c r="Y4" s="1"/>
      <c r="Z4" s="1"/>
      <c r="AA4" s="8" t="s">
        <v>105</v>
      </c>
      <c r="AB4" s="5"/>
      <c r="AC4" s="5"/>
      <c r="AD4" s="9" t="s">
        <v>110</v>
      </c>
      <c r="AE4" s="3">
        <f>'Vida diaria'!I9</f>
        <v>0</v>
      </c>
      <c r="AF4" s="1"/>
      <c r="AG4" s="28">
        <f>($AG$2*AE4)/AB5</f>
        <v>0</v>
      </c>
      <c r="AH4" s="1"/>
      <c r="AI4" s="1" t="s">
        <v>159</v>
      </c>
      <c r="AJ4" s="1"/>
      <c r="AK4" s="1"/>
      <c r="AL4" s="8" t="s">
        <v>105</v>
      </c>
      <c r="AM4" s="5"/>
      <c r="AN4" s="5"/>
      <c r="AO4" s="9" t="s">
        <v>110</v>
      </c>
      <c r="AP4" s="3">
        <f>'Seguros, Créd. y Bancos'!I9</f>
        <v>0</v>
      </c>
      <c r="AQ4" s="1"/>
      <c r="AR4" s="28">
        <f>($AR$2*AP4)/AM5</f>
        <v>0</v>
      </c>
      <c r="AS4" s="1"/>
      <c r="AT4" s="1" t="s">
        <v>37</v>
      </c>
      <c r="AU4" s="1"/>
      <c r="AV4" s="1"/>
      <c r="AW4" s="8" t="s">
        <v>105</v>
      </c>
      <c r="AX4" s="5"/>
      <c r="AY4" s="5"/>
      <c r="AZ4" s="9" t="s">
        <v>110</v>
      </c>
      <c r="BA4" s="3">
        <f>'Familia y Amigos'!I9</f>
        <v>0</v>
      </c>
      <c r="BB4" s="1"/>
      <c r="BC4" s="28">
        <f>($BC$2*BA4)/AX5</f>
        <v>0</v>
      </c>
      <c r="BD4" s="1"/>
      <c r="BE4" s="1" t="s">
        <v>57</v>
      </c>
      <c r="BF4" s="1"/>
      <c r="BG4" s="1"/>
      <c r="BH4" s="8" t="s">
        <v>105</v>
      </c>
      <c r="BI4" s="5"/>
      <c r="BJ4" s="5"/>
      <c r="BK4" s="9" t="s">
        <v>110</v>
      </c>
      <c r="BL4" s="3">
        <f>Viajes!I9</f>
        <v>0</v>
      </c>
      <c r="BM4" s="1"/>
      <c r="BN4" s="28">
        <f>($BN$2*BL4)/BI5</f>
        <v>0</v>
      </c>
      <c r="BO4" s="1"/>
      <c r="BP4" s="1" t="s">
        <v>69</v>
      </c>
      <c r="BQ4" s="1"/>
      <c r="BR4" s="1"/>
      <c r="BS4" s="8" t="s">
        <v>105</v>
      </c>
      <c r="BT4" s="5"/>
      <c r="BU4" s="5"/>
      <c r="BV4" s="9" t="s">
        <v>110</v>
      </c>
      <c r="BW4" s="3">
        <f>Diversión!I9</f>
        <v>0</v>
      </c>
      <c r="BX4" s="1"/>
      <c r="BY4" s="28">
        <f>($BY$2*BW4)/BT5</f>
        <v>0</v>
      </c>
    </row>
    <row r="5" spans="1:90" x14ac:dyDescent="0.2">
      <c r="A5" s="1"/>
      <c r="B5" s="1"/>
      <c r="C5" s="1"/>
      <c r="D5" s="1"/>
      <c r="E5" s="8"/>
      <c r="F5" s="31">
        <f>VLOOKUP(Ingresos!F9,Setup!$B$13:$C$21,2,FALSE)</f>
        <v>30.41</v>
      </c>
      <c r="G5" s="5"/>
      <c r="H5" s="9"/>
      <c r="I5" s="12"/>
      <c r="J5" s="7"/>
      <c r="K5" s="33"/>
      <c r="L5" s="1"/>
      <c r="M5" s="1"/>
      <c r="N5" s="1"/>
      <c r="O5" s="1"/>
      <c r="P5" s="1"/>
      <c r="Q5" s="31">
        <f>VLOOKUP('Cuentas de casa'!F9,Setup!$B$13:$C$21,2,FALSE)</f>
        <v>30.41</v>
      </c>
      <c r="R5" s="1"/>
      <c r="S5" s="1"/>
      <c r="T5" s="1"/>
      <c r="U5" s="1"/>
      <c r="V5" s="33"/>
      <c r="W5" s="1"/>
      <c r="X5" s="1"/>
      <c r="Y5" s="1"/>
      <c r="Z5" s="1"/>
      <c r="AA5" s="1"/>
      <c r="AB5" s="31">
        <f>VLOOKUP('Vida diaria'!F9,Setup!$B$13:$C$21,2,FALSE)</f>
        <v>30.41</v>
      </c>
      <c r="AC5" s="1"/>
      <c r="AD5" s="1"/>
      <c r="AE5" s="1"/>
      <c r="AF5" s="1"/>
      <c r="AG5" s="27"/>
      <c r="AH5" s="1"/>
      <c r="AI5" s="1"/>
      <c r="AJ5" s="1"/>
      <c r="AK5" s="1"/>
      <c r="AL5" s="1"/>
      <c r="AM5" s="31">
        <f>VLOOKUP('Seguros, Créd. y Bancos'!F9,Setup!$B$13:$C$21,2,FALSE)</f>
        <v>30.41</v>
      </c>
      <c r="AN5" s="1"/>
      <c r="AO5" s="1"/>
      <c r="AP5" s="1"/>
      <c r="AQ5" s="1"/>
      <c r="AR5" s="27"/>
      <c r="AS5" s="1"/>
      <c r="AT5" s="1"/>
      <c r="AU5" s="1"/>
      <c r="AV5" s="1"/>
      <c r="AW5" s="1"/>
      <c r="AX5" s="31">
        <f>VLOOKUP('Familia y Amigos'!F9,Setup!$B$13:$C$21,2,FALSE)</f>
        <v>30.41</v>
      </c>
      <c r="AY5" s="1"/>
      <c r="AZ5" s="1"/>
      <c r="BA5" s="1"/>
      <c r="BB5" s="1"/>
      <c r="BC5" s="27"/>
      <c r="BD5" s="1"/>
      <c r="BE5" s="1"/>
      <c r="BF5" s="1"/>
      <c r="BG5" s="1"/>
      <c r="BH5" s="1"/>
      <c r="BI5" s="31">
        <f>VLOOKUP(Viajes!F9,Setup!$B$13:$C$21,2,FALSE)</f>
        <v>30.41</v>
      </c>
      <c r="BJ5" s="1"/>
      <c r="BK5" s="1"/>
      <c r="BL5" s="1"/>
      <c r="BM5" s="1"/>
      <c r="BN5" s="27"/>
      <c r="BO5" s="1"/>
      <c r="BP5" s="1"/>
      <c r="BQ5" s="1"/>
      <c r="BR5" s="1"/>
      <c r="BS5" s="1"/>
      <c r="BT5" s="31">
        <f>VLOOKUP(Diversión!F9,Setup!$B$13:$C$21,2,FALSE)</f>
        <v>30.41</v>
      </c>
      <c r="BU5" s="1"/>
      <c r="BV5" s="1"/>
      <c r="BW5" s="1"/>
      <c r="BX5" s="1"/>
      <c r="BY5" s="27"/>
      <c r="CA5" s="36" t="s">
        <v>7</v>
      </c>
      <c r="CB5" s="37"/>
      <c r="CC5" s="38" t="str">
        <f>Ingresos!I5</f>
        <v>Año</v>
      </c>
      <c r="CD5" s="59" t="str">
        <f>Ingresos!K5</f>
        <v xml:space="preserve"> </v>
      </c>
      <c r="CE5" s="40">
        <f>IF(CD5=" ",0,(CD5)/12)</f>
        <v>0</v>
      </c>
    </row>
    <row r="6" spans="1:90" x14ac:dyDescent="0.2">
      <c r="A6" s="1"/>
      <c r="B6" s="1" t="s">
        <v>96</v>
      </c>
      <c r="C6" s="1"/>
      <c r="D6" s="1"/>
      <c r="E6" s="8" t="s">
        <v>105</v>
      </c>
      <c r="F6" s="5"/>
      <c r="G6" s="5"/>
      <c r="H6" s="9" t="s">
        <v>110</v>
      </c>
      <c r="I6" s="24">
        <f>Ingresos!I11</f>
        <v>0</v>
      </c>
      <c r="J6" s="7"/>
      <c r="K6" s="32">
        <f>(12*I6)</f>
        <v>0</v>
      </c>
      <c r="L6" s="1"/>
      <c r="M6" s="1" t="s">
        <v>113</v>
      </c>
      <c r="N6" s="1"/>
      <c r="O6" s="1"/>
      <c r="P6" s="8" t="s">
        <v>105</v>
      </c>
      <c r="Q6" s="5"/>
      <c r="R6" s="5"/>
      <c r="S6" s="9" t="s">
        <v>110</v>
      </c>
      <c r="T6" s="3">
        <f>'Cuentas de casa'!I11</f>
        <v>0</v>
      </c>
      <c r="U6" s="1"/>
      <c r="V6" s="32">
        <f>($V$2*T6)/Q7</f>
        <v>0</v>
      </c>
      <c r="W6" s="1"/>
      <c r="X6" s="1" t="s">
        <v>135</v>
      </c>
      <c r="Y6" s="1"/>
      <c r="Z6" s="1"/>
      <c r="AA6" s="8" t="s">
        <v>105</v>
      </c>
      <c r="AB6" s="5"/>
      <c r="AC6" s="5"/>
      <c r="AD6" s="9" t="s">
        <v>110</v>
      </c>
      <c r="AE6" s="3">
        <f>'Vida diaria'!I11</f>
        <v>0</v>
      </c>
      <c r="AF6" s="1"/>
      <c r="AG6" s="28">
        <f>($AG$2*AE6)/AB7</f>
        <v>0</v>
      </c>
      <c r="AH6" s="1"/>
      <c r="AI6" s="1" t="s">
        <v>160</v>
      </c>
      <c r="AJ6" s="1"/>
      <c r="AK6" s="1"/>
      <c r="AL6" s="8" t="s">
        <v>105</v>
      </c>
      <c r="AM6" s="5"/>
      <c r="AN6" s="5"/>
      <c r="AO6" s="9" t="s">
        <v>110</v>
      </c>
      <c r="AP6" s="3">
        <f>'Seguros, Créd. y Bancos'!I11</f>
        <v>0</v>
      </c>
      <c r="AQ6" s="1"/>
      <c r="AR6" s="28">
        <f>($AR$2*AP6)/AM7</f>
        <v>0</v>
      </c>
      <c r="AS6" s="1"/>
      <c r="AT6" s="1" t="s">
        <v>38</v>
      </c>
      <c r="AU6" s="1"/>
      <c r="AV6" s="1"/>
      <c r="AW6" s="8" t="s">
        <v>105</v>
      </c>
      <c r="AX6" s="5"/>
      <c r="AY6" s="5"/>
      <c r="AZ6" s="9" t="s">
        <v>110</v>
      </c>
      <c r="BA6" s="3">
        <f>'Familia y Amigos'!I11</f>
        <v>0</v>
      </c>
      <c r="BB6" s="1"/>
      <c r="BC6" s="28">
        <f>($BC$2*BA6)/AX7</f>
        <v>0</v>
      </c>
      <c r="BD6" s="1"/>
      <c r="BE6" s="1" t="s">
        <v>58</v>
      </c>
      <c r="BF6" s="1"/>
      <c r="BG6" s="1"/>
      <c r="BH6" s="8" t="s">
        <v>105</v>
      </c>
      <c r="BI6" s="5"/>
      <c r="BJ6" s="5"/>
      <c r="BK6" s="9" t="s">
        <v>110</v>
      </c>
      <c r="BL6" s="3">
        <f>Viajes!I11</f>
        <v>0</v>
      </c>
      <c r="BM6" s="1"/>
      <c r="BN6" s="28">
        <f>($BN$2*BL6)/BI7</f>
        <v>0</v>
      </c>
      <c r="BO6" s="1"/>
      <c r="BP6" s="1" t="s">
        <v>70</v>
      </c>
      <c r="BQ6" s="1"/>
      <c r="BR6" s="1"/>
      <c r="BS6" s="8" t="s">
        <v>105</v>
      </c>
      <c r="BT6" s="5"/>
      <c r="BU6" s="5"/>
      <c r="BV6" s="9" t="s">
        <v>110</v>
      </c>
      <c r="BW6" s="3">
        <f>Diversión!I11</f>
        <v>0</v>
      </c>
      <c r="BX6" s="1"/>
      <c r="BY6" s="28">
        <f>($BY$2*BW6)/BT7</f>
        <v>0</v>
      </c>
      <c r="CA6" s="41"/>
      <c r="CB6" s="42"/>
      <c r="CC6" s="43">
        <f>VLOOKUP(CC5,Setup!$B$13:$C$21,2,FALSE)</f>
        <v>360</v>
      </c>
      <c r="CD6" s="42"/>
      <c r="CE6" s="60"/>
    </row>
    <row r="7" spans="1:90" x14ac:dyDescent="0.2">
      <c r="A7" s="1"/>
      <c r="B7" s="1"/>
      <c r="C7" s="1"/>
      <c r="D7" s="1"/>
      <c r="E7" s="8"/>
      <c r="F7" s="31">
        <f>VLOOKUP(Ingresos!F11,Setup!$B$13:$C$21,2,FALSE)</f>
        <v>30.41</v>
      </c>
      <c r="G7" s="5"/>
      <c r="H7" s="9"/>
      <c r="I7" s="12"/>
      <c r="J7" s="7"/>
      <c r="K7" s="33"/>
      <c r="L7" s="1"/>
      <c r="M7" s="1"/>
      <c r="N7" s="1"/>
      <c r="O7" s="1"/>
      <c r="P7" s="1"/>
      <c r="Q7" s="31">
        <f>VLOOKUP('Cuentas de casa'!F11,Setup!$B$13:$C$21,2,FALSE)</f>
        <v>30.41</v>
      </c>
      <c r="R7" s="1"/>
      <c r="S7" s="1"/>
      <c r="T7" s="1"/>
      <c r="U7" s="1"/>
      <c r="V7" s="33"/>
      <c r="W7" s="1"/>
      <c r="X7" s="1"/>
      <c r="Y7" s="1"/>
      <c r="Z7" s="1"/>
      <c r="AA7" s="1"/>
      <c r="AB7" s="31">
        <f>VLOOKUP('Vida diaria'!F11,Setup!$B$13:$C$21,2,FALSE)</f>
        <v>30.41</v>
      </c>
      <c r="AC7" s="1"/>
      <c r="AD7" s="1"/>
      <c r="AE7" s="1"/>
      <c r="AF7" s="1"/>
      <c r="AG7" s="27"/>
      <c r="AH7" s="1"/>
      <c r="AI7" s="1"/>
      <c r="AJ7" s="1"/>
      <c r="AK7" s="1"/>
      <c r="AL7" s="1"/>
      <c r="AM7" s="31">
        <f>VLOOKUP('Seguros, Créd. y Bancos'!F11,Setup!$B$13:$C$21,2,FALSE)</f>
        <v>30.41</v>
      </c>
      <c r="AN7" s="1"/>
      <c r="AO7" s="1"/>
      <c r="AP7" s="1"/>
      <c r="AQ7" s="1"/>
      <c r="AR7" s="27"/>
      <c r="AS7" s="1"/>
      <c r="AT7" s="1"/>
      <c r="AU7" s="1"/>
      <c r="AV7" s="1"/>
      <c r="AW7" s="1"/>
      <c r="AX7" s="31">
        <f>VLOOKUP('Familia y Amigos'!F11,Setup!$B$13:$C$21,2,FALSE)</f>
        <v>30.41</v>
      </c>
      <c r="AY7" s="1"/>
      <c r="AZ7" s="1"/>
      <c r="BA7" s="1"/>
      <c r="BB7" s="1"/>
      <c r="BC7" s="27"/>
      <c r="BD7" s="1"/>
      <c r="BE7" s="1"/>
      <c r="BF7" s="1"/>
      <c r="BG7" s="1"/>
      <c r="BH7" s="1"/>
      <c r="BI7" s="31">
        <f>VLOOKUP(Viajes!F11,Setup!$B$13:$C$21,2,FALSE)</f>
        <v>30.41</v>
      </c>
      <c r="BJ7" s="1"/>
      <c r="BK7" s="1"/>
      <c r="BL7" s="1"/>
      <c r="BM7" s="1"/>
      <c r="BN7" s="27"/>
      <c r="BO7" s="1"/>
      <c r="BP7" s="1"/>
      <c r="BQ7" s="1"/>
      <c r="BR7" s="1"/>
      <c r="BS7" s="1"/>
      <c r="BT7" s="31">
        <f>VLOOKUP(Diversión!F11,Setup!$B$13:$C$21,2,FALSE)</f>
        <v>30.41</v>
      </c>
      <c r="BU7" s="1"/>
      <c r="BV7" s="1"/>
      <c r="BW7" s="1"/>
      <c r="BX7" s="1"/>
      <c r="BY7" s="27"/>
      <c r="CA7" s="25" t="s">
        <v>20</v>
      </c>
      <c r="CC7" s="23"/>
      <c r="CD7" s="23"/>
      <c r="CF7" s="69" t="s">
        <v>0</v>
      </c>
      <c r="CG7" s="70" t="s">
        <v>1</v>
      </c>
      <c r="CH7" s="77" t="s">
        <v>21</v>
      </c>
      <c r="CI7" s="77" t="s">
        <v>22</v>
      </c>
      <c r="CJ7" s="70" t="s">
        <v>54</v>
      </c>
      <c r="CK7" s="70" t="s">
        <v>66</v>
      </c>
      <c r="CL7" s="71" t="s">
        <v>23</v>
      </c>
    </row>
    <row r="8" spans="1:90" x14ac:dyDescent="0.2">
      <c r="A8" s="1"/>
      <c r="B8" s="1" t="s">
        <v>97</v>
      </c>
      <c r="C8" s="1"/>
      <c r="D8" s="1"/>
      <c r="E8" s="8" t="s">
        <v>105</v>
      </c>
      <c r="F8" s="5"/>
      <c r="G8" s="5"/>
      <c r="H8" s="9" t="s">
        <v>110</v>
      </c>
      <c r="I8" s="24">
        <f>Ingresos!I13</f>
        <v>0</v>
      </c>
      <c r="J8" s="7"/>
      <c r="K8" s="32">
        <f>(12*I8)</f>
        <v>0</v>
      </c>
      <c r="L8" s="1" t="s">
        <v>115</v>
      </c>
      <c r="M8" s="1"/>
      <c r="N8" s="1"/>
      <c r="O8" s="1"/>
      <c r="P8" s="1"/>
      <c r="Q8" s="1"/>
      <c r="R8" s="1"/>
      <c r="S8" s="1"/>
      <c r="T8" s="1"/>
      <c r="U8" s="1"/>
      <c r="V8" s="33"/>
      <c r="W8" s="1"/>
      <c r="X8" s="1" t="s">
        <v>136</v>
      </c>
      <c r="Y8" s="1"/>
      <c r="Z8" s="1"/>
      <c r="AA8" s="8" t="s">
        <v>105</v>
      </c>
      <c r="AB8" s="5"/>
      <c r="AC8" s="5"/>
      <c r="AD8" s="9" t="s">
        <v>110</v>
      </c>
      <c r="AE8" s="3">
        <f>'Vida diaria'!I13</f>
        <v>0</v>
      </c>
      <c r="AF8" s="1"/>
      <c r="AG8" s="28">
        <f>($AG$2*AE8)/AB9</f>
        <v>0</v>
      </c>
      <c r="AH8" s="1"/>
      <c r="AI8" s="1" t="s">
        <v>161</v>
      </c>
      <c r="AJ8" s="1"/>
      <c r="AK8" s="1"/>
      <c r="AL8" s="8" t="s">
        <v>105</v>
      </c>
      <c r="AM8" s="5"/>
      <c r="AN8" s="5"/>
      <c r="AO8" s="9" t="s">
        <v>110</v>
      </c>
      <c r="AP8" s="3">
        <f>'Seguros, Créd. y Bancos'!I13</f>
        <v>0</v>
      </c>
      <c r="AQ8" s="1"/>
      <c r="AR8" s="28">
        <f>($AR$2*AP8)/AM9</f>
        <v>0</v>
      </c>
      <c r="AS8" s="1"/>
      <c r="AT8" s="1" t="s">
        <v>39</v>
      </c>
      <c r="AU8" s="1"/>
      <c r="AV8" s="1"/>
      <c r="AW8" s="8" t="s">
        <v>105</v>
      </c>
      <c r="AX8" s="5"/>
      <c r="AY8" s="5"/>
      <c r="AZ8" s="9" t="s">
        <v>110</v>
      </c>
      <c r="BA8" s="3">
        <f>'Familia y Amigos'!I13</f>
        <v>0</v>
      </c>
      <c r="BB8" s="1"/>
      <c r="BC8" s="28">
        <f>($BC$2*BA8)/AX9</f>
        <v>0</v>
      </c>
      <c r="BD8" s="1"/>
      <c r="BE8" s="1" t="s">
        <v>59</v>
      </c>
      <c r="BF8" s="1"/>
      <c r="BG8" s="1"/>
      <c r="BH8" s="8" t="s">
        <v>105</v>
      </c>
      <c r="BI8" s="5"/>
      <c r="BJ8" s="5"/>
      <c r="BK8" s="9" t="s">
        <v>110</v>
      </c>
      <c r="BL8" s="3">
        <f>Viajes!I13</f>
        <v>0</v>
      </c>
      <c r="BM8" s="1"/>
      <c r="BN8" s="28">
        <f>($BN$2*BL8)/BI9</f>
        <v>0</v>
      </c>
      <c r="BO8" s="1"/>
      <c r="BP8" s="1" t="s">
        <v>71</v>
      </c>
      <c r="BQ8" s="1"/>
      <c r="BR8" s="1"/>
      <c r="BS8" s="8" t="s">
        <v>105</v>
      </c>
      <c r="BT8" s="5"/>
      <c r="BU8" s="5"/>
      <c r="BV8" s="9" t="s">
        <v>110</v>
      </c>
      <c r="BW8" s="3">
        <f>Diversión!I13</f>
        <v>0</v>
      </c>
      <c r="BX8" s="1"/>
      <c r="BY8" s="28">
        <f>($BY$2*BW8)/BT9</f>
        <v>0</v>
      </c>
      <c r="CA8" s="36" t="s">
        <v>0</v>
      </c>
      <c r="CB8" s="37"/>
      <c r="CC8" s="38" t="str">
        <f>'Cuentas de casa'!I5</f>
        <v>Mes</v>
      </c>
      <c r="CD8" s="39" t="str">
        <f>'Cuentas de casa'!K5</f>
        <v xml:space="preserve"> </v>
      </c>
      <c r="CE8" s="40">
        <f>IF(CD8=" ",0,($CE$3*CD8)/CC9)</f>
        <v>0</v>
      </c>
      <c r="CF8" s="74" t="str">
        <f>CD8</f>
        <v xml:space="preserve"> </v>
      </c>
      <c r="CG8" s="39">
        <f>IF(CD10=" ",0,($CC$9*CD10)/CC11)</f>
        <v>0</v>
      </c>
      <c r="CH8" s="39">
        <f>IF(CD12=" ",0,($CC$9*CD12)/CC13)</f>
        <v>0</v>
      </c>
      <c r="CI8" s="39">
        <f>IF(CD14=" ",0,($CC$9*CD14)/CC15)</f>
        <v>0</v>
      </c>
      <c r="CJ8" s="39">
        <f>IF(CD16=" ",0,($CC$9*CD16)/CC17)</f>
        <v>0</v>
      </c>
      <c r="CK8" s="39">
        <f>IF(CD18=" ",0,($CC$9*CD18)/CC19)</f>
        <v>0</v>
      </c>
      <c r="CL8" s="72">
        <f>SUM(CF8:CK8)</f>
        <v>0</v>
      </c>
    </row>
    <row r="9" spans="1:90" x14ac:dyDescent="0.2">
      <c r="A9" s="1"/>
      <c r="B9" s="1"/>
      <c r="C9" s="1"/>
      <c r="D9" s="1"/>
      <c r="E9" s="8"/>
      <c r="F9" s="31">
        <f>VLOOKUP(Ingresos!F13,Setup!$B$13:$C$21,2,FALSE)</f>
        <v>30.41</v>
      </c>
      <c r="G9" s="5"/>
      <c r="H9" s="9"/>
      <c r="I9" s="12"/>
      <c r="J9" s="7"/>
      <c r="K9" s="33"/>
      <c r="L9" s="1"/>
      <c r="M9" s="1" t="s">
        <v>116</v>
      </c>
      <c r="N9" s="1"/>
      <c r="O9" s="1"/>
      <c r="P9" s="8" t="s">
        <v>105</v>
      </c>
      <c r="Q9" s="5"/>
      <c r="R9" s="5"/>
      <c r="S9" s="9" t="s">
        <v>110</v>
      </c>
      <c r="T9" s="3">
        <f>'Cuentas de casa'!I14</f>
        <v>0</v>
      </c>
      <c r="U9" s="1"/>
      <c r="V9" s="32">
        <f>($V$2*T9)/Q10</f>
        <v>0</v>
      </c>
      <c r="W9" s="1"/>
      <c r="X9" s="1"/>
      <c r="Y9" s="1"/>
      <c r="Z9" s="1"/>
      <c r="AA9" s="1"/>
      <c r="AB9" s="31">
        <f>VLOOKUP('Vida diaria'!F13,Setup!$B$13:$C$21,2,FALSE)</f>
        <v>30.41</v>
      </c>
      <c r="AC9" s="1"/>
      <c r="AD9" s="1"/>
      <c r="AE9" s="1"/>
      <c r="AF9" s="1"/>
      <c r="AG9" s="27"/>
      <c r="AH9" s="1"/>
      <c r="AI9" s="1"/>
      <c r="AJ9" s="1"/>
      <c r="AK9" s="1"/>
      <c r="AL9" s="1"/>
      <c r="AM9" s="31">
        <f>VLOOKUP('Seguros, Créd. y Bancos'!F13,Setup!$B$13:$C$21,2,FALSE)</f>
        <v>30.41</v>
      </c>
      <c r="AN9" s="1"/>
      <c r="AO9" s="1"/>
      <c r="AP9" s="1"/>
      <c r="AQ9" s="1"/>
      <c r="AR9" s="27"/>
      <c r="AS9" s="1"/>
      <c r="AT9" s="1"/>
      <c r="AU9" s="1"/>
      <c r="AV9" s="1"/>
      <c r="AW9" s="1"/>
      <c r="AX9" s="31">
        <f>VLOOKUP('Familia y Amigos'!F13,Setup!$B$13:$C$21,2,FALSE)</f>
        <v>30.41</v>
      </c>
      <c r="AY9" s="1"/>
      <c r="AZ9" s="1"/>
      <c r="BA9" s="1"/>
      <c r="BB9" s="1"/>
      <c r="BC9" s="27"/>
      <c r="BD9" s="1"/>
      <c r="BE9" s="1"/>
      <c r="BF9" s="1"/>
      <c r="BG9" s="1"/>
      <c r="BH9" s="1"/>
      <c r="BI9" s="31">
        <f>VLOOKUP(Viajes!F13,Setup!$B$13:$C$21,2,FALSE)</f>
        <v>30.41</v>
      </c>
      <c r="BJ9" s="1"/>
      <c r="BK9" s="1"/>
      <c r="BL9" s="1"/>
      <c r="BM9" s="1"/>
      <c r="BN9" s="27"/>
      <c r="BO9" s="1"/>
      <c r="BP9" s="1"/>
      <c r="BQ9" s="1"/>
      <c r="BR9" s="1"/>
      <c r="BS9" s="1"/>
      <c r="BT9" s="31">
        <f>VLOOKUP(Diversión!F13,Setup!$B$13:$C$21,2,FALSE)</f>
        <v>30.41</v>
      </c>
      <c r="BU9" s="1"/>
      <c r="BV9" s="1"/>
      <c r="BW9" s="1"/>
      <c r="BX9" s="1"/>
      <c r="BY9" s="27"/>
      <c r="CA9" s="41"/>
      <c r="CB9" s="42"/>
      <c r="CC9" s="43">
        <f>VLOOKUP(CC8,Setup!$B$13:$C$21,2,FALSE)</f>
        <v>30.41</v>
      </c>
      <c r="CD9" s="44"/>
      <c r="CE9" s="45"/>
      <c r="CF9" s="75"/>
      <c r="CG9" s="76"/>
      <c r="CH9" s="76"/>
      <c r="CI9" s="76"/>
      <c r="CJ9" s="76"/>
      <c r="CK9" s="76"/>
      <c r="CL9" s="73"/>
    </row>
    <row r="10" spans="1:90" x14ac:dyDescent="0.2">
      <c r="A10" s="1"/>
      <c r="B10" s="1" t="s">
        <v>98</v>
      </c>
      <c r="C10" s="1"/>
      <c r="D10" s="1"/>
      <c r="E10" s="8" t="s">
        <v>105</v>
      </c>
      <c r="F10" s="5"/>
      <c r="G10" s="5"/>
      <c r="H10" s="9" t="s">
        <v>110</v>
      </c>
      <c r="I10" s="24">
        <f>Ingresos!I15</f>
        <v>0</v>
      </c>
      <c r="J10" s="7"/>
      <c r="K10" s="32">
        <f>(12*I10)</f>
        <v>0</v>
      </c>
      <c r="L10" s="1"/>
      <c r="M10" s="1"/>
      <c r="N10" s="1"/>
      <c r="O10" s="1"/>
      <c r="P10" s="1"/>
      <c r="Q10" s="31">
        <f>VLOOKUP('Cuentas de casa'!F14,Setup!$B$13:$C$21,2,FALSE)</f>
        <v>30.41</v>
      </c>
      <c r="R10" s="1"/>
      <c r="S10" s="1"/>
      <c r="T10" s="1"/>
      <c r="U10" s="1"/>
      <c r="V10" s="33"/>
      <c r="W10" s="1" t="s">
        <v>137</v>
      </c>
      <c r="X10" s="1"/>
      <c r="Y10" s="1"/>
      <c r="Z10" s="1"/>
      <c r="AA10" s="1"/>
      <c r="AB10" s="1"/>
      <c r="AC10" s="1"/>
      <c r="AD10" s="1"/>
      <c r="AE10" s="1"/>
      <c r="AF10" s="1"/>
      <c r="AG10" s="27"/>
      <c r="AH10" s="1"/>
      <c r="AI10" s="1" t="s">
        <v>162</v>
      </c>
      <c r="AJ10" s="1"/>
      <c r="AK10" s="1"/>
      <c r="AL10" s="8" t="s">
        <v>105</v>
      </c>
      <c r="AM10" s="5"/>
      <c r="AN10" s="5"/>
      <c r="AO10" s="9" t="s">
        <v>110</v>
      </c>
      <c r="AP10" s="3">
        <f>'Seguros, Créd. y Bancos'!I15</f>
        <v>0</v>
      </c>
      <c r="AQ10" s="1"/>
      <c r="AR10" s="28">
        <f>($AR$2*AP10)/AM11</f>
        <v>0</v>
      </c>
      <c r="AS10" s="1"/>
      <c r="AT10" s="1" t="s">
        <v>40</v>
      </c>
      <c r="AU10" s="1"/>
      <c r="AV10" s="1"/>
      <c r="AW10" s="8" t="s">
        <v>105</v>
      </c>
      <c r="AX10" s="5"/>
      <c r="AY10" s="5"/>
      <c r="AZ10" s="9" t="s">
        <v>110</v>
      </c>
      <c r="BA10" s="3">
        <f>'Familia y Amigos'!I15</f>
        <v>0</v>
      </c>
      <c r="BB10" s="1"/>
      <c r="BC10" s="28">
        <f>($BC$2*BA10)/AX11</f>
        <v>0</v>
      </c>
      <c r="BD10" s="1"/>
      <c r="BE10" s="1" t="s">
        <v>60</v>
      </c>
      <c r="BF10" s="1"/>
      <c r="BG10" s="1"/>
      <c r="BH10" s="8" t="s">
        <v>105</v>
      </c>
      <c r="BI10" s="5"/>
      <c r="BJ10" s="5"/>
      <c r="BK10" s="9" t="s">
        <v>110</v>
      </c>
      <c r="BL10" s="3">
        <f>Viajes!I15</f>
        <v>0</v>
      </c>
      <c r="BM10" s="1"/>
      <c r="BN10" s="28">
        <f>($BN$2*BL10)/BI11</f>
        <v>0</v>
      </c>
      <c r="BO10" s="1"/>
      <c r="BP10" s="1" t="s">
        <v>72</v>
      </c>
      <c r="BQ10" s="1"/>
      <c r="BR10" s="1"/>
      <c r="BS10" s="8" t="s">
        <v>105</v>
      </c>
      <c r="BT10" s="5"/>
      <c r="BU10" s="5"/>
      <c r="BV10" s="9" t="s">
        <v>110</v>
      </c>
      <c r="BW10" s="3">
        <f>Diversión!I15</f>
        <v>0</v>
      </c>
      <c r="BX10" s="1"/>
      <c r="BY10" s="28">
        <f>($BY$2*BW10)/BT11</f>
        <v>0</v>
      </c>
      <c r="CA10" s="36" t="s">
        <v>1</v>
      </c>
      <c r="CB10" s="37"/>
      <c r="CC10" s="38" t="str">
        <f>'Vida diaria'!I5</f>
        <v>Mes</v>
      </c>
      <c r="CD10" s="39" t="str">
        <f>'Vida diaria'!K5</f>
        <v xml:space="preserve"> </v>
      </c>
      <c r="CE10" s="40">
        <f>IF(CD10=" ",0,($CE$3*CD10)/CC11)</f>
        <v>0</v>
      </c>
      <c r="CF10" s="74">
        <f>IF(CD8=" ",0,($CC$11*CD8)/CC9)</f>
        <v>0</v>
      </c>
      <c r="CG10" s="39" t="str">
        <f>CD10</f>
        <v xml:space="preserve"> </v>
      </c>
      <c r="CH10" s="39">
        <f>IF(CD12=" ",0,($CC$11*CD12)/CC13)</f>
        <v>0</v>
      </c>
      <c r="CI10" s="39">
        <f>IF(CD14=" ",0,($CC$11*CD14)/CC15)</f>
        <v>0</v>
      </c>
      <c r="CJ10" s="39">
        <f>IF(CD16=" ",0,($CC$11*CD16)/CC17)</f>
        <v>0</v>
      </c>
      <c r="CK10" s="39">
        <f>IF(CD18=" ",0,($CC$11*CD18)/CC19)</f>
        <v>0</v>
      </c>
      <c r="CL10" s="72">
        <f>SUM(CF10:CK10)</f>
        <v>0</v>
      </c>
    </row>
    <row r="11" spans="1:90" x14ac:dyDescent="0.2">
      <c r="A11" s="1"/>
      <c r="B11" s="1"/>
      <c r="C11" s="1"/>
      <c r="D11" s="1"/>
      <c r="E11" s="1"/>
      <c r="F11" s="31">
        <f>VLOOKUP(Ingresos!F15,Setup!$B$13:$C$21,2,FALSE)</f>
        <v>30.41</v>
      </c>
      <c r="G11" s="1"/>
      <c r="H11" s="9"/>
      <c r="I11" s="12"/>
      <c r="J11" s="7"/>
      <c r="K11" s="33"/>
      <c r="L11" s="1"/>
      <c r="M11" s="1" t="s">
        <v>117</v>
      </c>
      <c r="N11" s="1"/>
      <c r="O11" s="1"/>
      <c r="P11" s="8" t="s">
        <v>105</v>
      </c>
      <c r="Q11" s="5"/>
      <c r="R11" s="5"/>
      <c r="S11" s="9" t="s">
        <v>110</v>
      </c>
      <c r="T11" s="3">
        <f>'Cuentas de casa'!I16</f>
        <v>0</v>
      </c>
      <c r="U11" s="1"/>
      <c r="V11" s="32">
        <f>($V$2*T11)/Q12</f>
        <v>0</v>
      </c>
      <c r="W11" s="1"/>
      <c r="X11" s="1" t="s">
        <v>138</v>
      </c>
      <c r="Y11" s="1"/>
      <c r="Z11" s="1"/>
      <c r="AA11" s="8" t="s">
        <v>105</v>
      </c>
      <c r="AB11" s="5"/>
      <c r="AC11" s="5"/>
      <c r="AD11" s="9" t="s">
        <v>110</v>
      </c>
      <c r="AE11" s="3">
        <f>'Vida diaria'!I16</f>
        <v>0</v>
      </c>
      <c r="AF11" s="1"/>
      <c r="AG11" s="28">
        <f>($AG$2*AE11)/AB12</f>
        <v>0</v>
      </c>
      <c r="AH11" s="1"/>
      <c r="AI11" s="1"/>
      <c r="AJ11" s="1"/>
      <c r="AK11" s="1"/>
      <c r="AL11" s="1"/>
      <c r="AM11" s="31">
        <f>VLOOKUP('Seguros, Créd. y Bancos'!F15,Setup!$B$13:$C$21,2,FALSE)</f>
        <v>30.41</v>
      </c>
      <c r="AN11" s="1"/>
      <c r="AO11" s="1"/>
      <c r="AP11" s="1"/>
      <c r="AQ11" s="1"/>
      <c r="AR11" s="27"/>
      <c r="AS11" s="1"/>
      <c r="AT11" s="1"/>
      <c r="AU11" s="1"/>
      <c r="AV11" s="1"/>
      <c r="AW11" s="1"/>
      <c r="AX11" s="31">
        <f>VLOOKUP('Familia y Amigos'!F15,Setup!$B$13:$C$21,2,FALSE)</f>
        <v>30.41</v>
      </c>
      <c r="AY11" s="1"/>
      <c r="AZ11" s="1"/>
      <c r="BA11" s="1"/>
      <c r="BB11" s="1"/>
      <c r="BC11" s="27"/>
      <c r="BD11" s="1"/>
      <c r="BE11" s="1"/>
      <c r="BF11" s="1"/>
      <c r="BG11" s="1"/>
      <c r="BH11" s="1"/>
      <c r="BI11" s="31">
        <f>VLOOKUP(Viajes!F15,Setup!$B$13:$C$21,2,FALSE)</f>
        <v>30.41</v>
      </c>
      <c r="BJ11" s="1"/>
      <c r="BK11" s="1"/>
      <c r="BL11" s="1"/>
      <c r="BM11" s="1"/>
      <c r="BN11" s="27"/>
      <c r="BO11" s="1"/>
      <c r="BP11" s="1"/>
      <c r="BQ11" s="1"/>
      <c r="BR11" s="1"/>
      <c r="BS11" s="1"/>
      <c r="BT11" s="31">
        <f>VLOOKUP(Diversión!F15,Setup!$B$13:$C$21,2,FALSE)</f>
        <v>30.41</v>
      </c>
      <c r="BU11" s="1"/>
      <c r="BV11" s="1"/>
      <c r="BW11" s="1"/>
      <c r="BX11" s="1"/>
      <c r="BY11" s="27"/>
      <c r="CA11" s="41"/>
      <c r="CB11" s="42"/>
      <c r="CC11" s="43">
        <f>VLOOKUP(CC10,Setup!$B$13:$C$21,2,FALSE)</f>
        <v>30.41</v>
      </c>
      <c r="CD11" s="44"/>
      <c r="CE11" s="45"/>
      <c r="CF11" s="75"/>
      <c r="CG11" s="76"/>
      <c r="CH11" s="76"/>
      <c r="CI11" s="76"/>
      <c r="CJ11" s="76"/>
      <c r="CK11" s="76"/>
      <c r="CL11" s="73"/>
    </row>
    <row r="12" spans="1:90" x14ac:dyDescent="0.2">
      <c r="A12" s="1" t="s">
        <v>100</v>
      </c>
      <c r="B12" s="1"/>
      <c r="C12" s="1"/>
      <c r="D12" s="1"/>
      <c r="E12" s="1"/>
      <c r="F12" s="1"/>
      <c r="G12" s="1"/>
      <c r="H12" s="9"/>
      <c r="I12" s="12"/>
      <c r="J12" s="7"/>
      <c r="K12" s="33"/>
      <c r="L12" s="1"/>
      <c r="M12" s="1"/>
      <c r="N12" s="1"/>
      <c r="O12" s="1"/>
      <c r="P12" s="1"/>
      <c r="Q12" s="31">
        <f>VLOOKUP('Cuentas de casa'!F16,Setup!$B$13:$C$21,2,FALSE)</f>
        <v>30.41</v>
      </c>
      <c r="R12" s="1"/>
      <c r="S12" s="1"/>
      <c r="T12" s="1"/>
      <c r="U12" s="1"/>
      <c r="V12" s="33"/>
      <c r="W12" s="1"/>
      <c r="X12" s="1"/>
      <c r="Y12" s="1"/>
      <c r="Z12" s="1"/>
      <c r="AA12" s="1"/>
      <c r="AB12" s="31">
        <f>VLOOKUP('Vida diaria'!F16,Setup!$B$13:$C$21,2,FALSE)</f>
        <v>30.41</v>
      </c>
      <c r="AC12" s="1"/>
      <c r="AD12" s="1"/>
      <c r="AE12" s="1"/>
      <c r="AF12" s="1"/>
      <c r="AG12" s="27"/>
      <c r="AH12" s="1" t="s">
        <v>163</v>
      </c>
      <c r="AI12" s="1"/>
      <c r="AJ12" s="1"/>
      <c r="AK12" s="1"/>
      <c r="AL12" s="1"/>
      <c r="AM12" s="1"/>
      <c r="AN12" s="1"/>
      <c r="AO12" s="1"/>
      <c r="AP12" s="1"/>
      <c r="AQ12" s="1"/>
      <c r="AR12" s="27"/>
      <c r="AS12" s="1"/>
      <c r="AT12" s="1" t="s">
        <v>41</v>
      </c>
      <c r="AU12" s="1"/>
      <c r="AV12" s="1"/>
      <c r="AW12" s="8" t="s">
        <v>105</v>
      </c>
      <c r="AX12" s="5"/>
      <c r="AY12" s="5"/>
      <c r="AZ12" s="9" t="s">
        <v>110</v>
      </c>
      <c r="BA12" s="3">
        <f>'Familia y Amigos'!I17</f>
        <v>0</v>
      </c>
      <c r="BB12" s="1"/>
      <c r="BC12" s="28">
        <f>($BC$2*BA12)/AX13</f>
        <v>0</v>
      </c>
      <c r="BD12" s="1"/>
      <c r="BE12" s="1" t="s">
        <v>61</v>
      </c>
      <c r="BF12" s="1"/>
      <c r="BG12" s="1"/>
      <c r="BH12" s="8" t="s">
        <v>105</v>
      </c>
      <c r="BI12" s="5"/>
      <c r="BJ12" s="5"/>
      <c r="BK12" s="9" t="s">
        <v>110</v>
      </c>
      <c r="BL12" s="3">
        <f>Viajes!I17</f>
        <v>0</v>
      </c>
      <c r="BM12" s="1"/>
      <c r="BN12" s="28">
        <f>($BN$2*BL12)/BI13</f>
        <v>0</v>
      </c>
      <c r="BO12" s="1"/>
      <c r="BP12" s="1" t="s">
        <v>73</v>
      </c>
      <c r="BQ12" s="1"/>
      <c r="BR12" s="1"/>
      <c r="BS12" s="8" t="s">
        <v>105</v>
      </c>
      <c r="BT12" s="5"/>
      <c r="BU12" s="5"/>
      <c r="BV12" s="9" t="s">
        <v>110</v>
      </c>
      <c r="BW12" s="3">
        <f>Diversión!I17</f>
        <v>0</v>
      </c>
      <c r="BX12" s="1"/>
      <c r="BY12" s="28">
        <f>($BY$2*BW12)/BT13</f>
        <v>0</v>
      </c>
      <c r="CA12" s="36" t="s">
        <v>19</v>
      </c>
      <c r="CB12" s="37"/>
      <c r="CC12" s="38" t="str">
        <f>'Seguros, Créd. y Bancos'!I5</f>
        <v>Mes</v>
      </c>
      <c r="CD12" s="39" t="str">
        <f>'Seguros, Créd. y Bancos'!K5</f>
        <v xml:space="preserve"> </v>
      </c>
      <c r="CE12" s="40">
        <f>IF(CD12=" ", 0,($CE$3*CD12)/CC13)</f>
        <v>0</v>
      </c>
      <c r="CF12" s="74">
        <f>IF(CD8=" ",0,($CC$13*CD8)/CC9)</f>
        <v>0</v>
      </c>
      <c r="CG12" s="39">
        <f>IF(CD10=" ",0,($CC$13*CD10)/CC11)</f>
        <v>0</v>
      </c>
      <c r="CH12" s="39" t="str">
        <f>CD12</f>
        <v xml:space="preserve"> </v>
      </c>
      <c r="CI12" s="39">
        <f>IF(CD14=" ",0,($CC$13*CD14)/CC15)</f>
        <v>0</v>
      </c>
      <c r="CJ12" s="39">
        <f>IF(CD16=" ",0,($CC$13*CD16)/CC17)</f>
        <v>0</v>
      </c>
      <c r="CK12" s="39">
        <f>IF(CD18=" ",0,($CC$13*CD18)/CC19)</f>
        <v>0</v>
      </c>
      <c r="CL12" s="72">
        <f>SUM(CF12:CK12)</f>
        <v>0</v>
      </c>
    </row>
    <row r="13" spans="1:90" x14ac:dyDescent="0.2">
      <c r="A13" s="1"/>
      <c r="B13" s="1" t="s">
        <v>101</v>
      </c>
      <c r="C13" s="1"/>
      <c r="D13" s="1"/>
      <c r="E13" s="8" t="s">
        <v>105</v>
      </c>
      <c r="F13" s="5"/>
      <c r="G13" s="5"/>
      <c r="H13" s="9" t="s">
        <v>110</v>
      </c>
      <c r="I13" s="24">
        <f>Ingresos!I18</f>
        <v>0</v>
      </c>
      <c r="J13" s="7"/>
      <c r="K13" s="32">
        <f>(12*I13)</f>
        <v>0</v>
      </c>
      <c r="L13" s="1" t="s">
        <v>118</v>
      </c>
      <c r="M13" s="1"/>
      <c r="N13" s="1"/>
      <c r="O13" s="1"/>
      <c r="P13" s="1"/>
      <c r="Q13" s="1"/>
      <c r="R13" s="1"/>
      <c r="S13" s="1"/>
      <c r="T13" s="1"/>
      <c r="U13" s="1"/>
      <c r="V13" s="33"/>
      <c r="W13" s="1"/>
      <c r="X13" s="1" t="s">
        <v>139</v>
      </c>
      <c r="Y13" s="1"/>
      <c r="Z13" s="1"/>
      <c r="AA13" s="8" t="s">
        <v>105</v>
      </c>
      <c r="AB13" s="5"/>
      <c r="AC13" s="5"/>
      <c r="AD13" s="9" t="s">
        <v>110</v>
      </c>
      <c r="AE13" s="3">
        <f>'Vida diaria'!I20</f>
        <v>0</v>
      </c>
      <c r="AF13" s="1"/>
      <c r="AG13" s="28">
        <f>($AG$2*AE13)/AB14</f>
        <v>0</v>
      </c>
      <c r="AH13" s="1"/>
      <c r="AI13" s="1" t="s">
        <v>164</v>
      </c>
      <c r="AJ13" s="1"/>
      <c r="AK13" s="1"/>
      <c r="AL13" s="8" t="s">
        <v>105</v>
      </c>
      <c r="AM13" s="5"/>
      <c r="AN13" s="5"/>
      <c r="AO13" s="9" t="s">
        <v>110</v>
      </c>
      <c r="AP13" s="3">
        <f>'Seguros, Créd. y Bancos'!I18</f>
        <v>0</v>
      </c>
      <c r="AQ13" s="1"/>
      <c r="AR13" s="28">
        <f>($AR$2*AP13)/AM14</f>
        <v>0</v>
      </c>
      <c r="AS13" s="1"/>
      <c r="AT13" s="1"/>
      <c r="AU13" s="1"/>
      <c r="AV13" s="1"/>
      <c r="AW13" s="1"/>
      <c r="AX13" s="31">
        <f>VLOOKUP('Familia y Amigos'!F17,Setup!$B$13:$C$21,2,FALSE)</f>
        <v>30.41</v>
      </c>
      <c r="AY13" s="1"/>
      <c r="AZ13" s="1"/>
      <c r="BA13" s="1"/>
      <c r="BB13" s="1"/>
      <c r="BC13" s="27"/>
      <c r="BD13" s="1"/>
      <c r="BE13" s="1"/>
      <c r="BF13" s="1"/>
      <c r="BG13" s="1"/>
      <c r="BH13" s="1"/>
      <c r="BI13" s="31">
        <f>VLOOKUP(Viajes!F17,Setup!$B$13:$C$21,2,FALSE)</f>
        <v>30.41</v>
      </c>
      <c r="BJ13" s="1"/>
      <c r="BK13" s="1"/>
      <c r="BL13" s="1"/>
      <c r="BM13" s="1"/>
      <c r="BN13" s="27"/>
      <c r="BO13" s="1"/>
      <c r="BP13" s="1"/>
      <c r="BQ13" s="1"/>
      <c r="BR13" s="1"/>
      <c r="BS13" s="1"/>
      <c r="BT13" s="31">
        <f>VLOOKUP(Diversión!F17,Setup!$B$13:$C$21,2,FALSE)</f>
        <v>30.41</v>
      </c>
      <c r="BU13" s="1"/>
      <c r="BV13" s="1"/>
      <c r="BW13" s="1"/>
      <c r="BX13" s="1"/>
      <c r="BY13" s="27"/>
      <c r="CA13" s="41"/>
      <c r="CB13" s="42"/>
      <c r="CC13" s="43">
        <f>VLOOKUP(CC12,Setup!$B$13:$C$21,2,FALSE)</f>
        <v>30.41</v>
      </c>
      <c r="CD13" s="44"/>
      <c r="CE13" s="45"/>
      <c r="CF13" s="75"/>
      <c r="CG13" s="76"/>
      <c r="CH13" s="76"/>
      <c r="CI13" s="76"/>
      <c r="CJ13" s="76"/>
      <c r="CK13" s="76"/>
      <c r="CL13" s="73"/>
    </row>
    <row r="14" spans="1:90" x14ac:dyDescent="0.2">
      <c r="A14" s="1"/>
      <c r="B14" s="1"/>
      <c r="C14" s="1"/>
      <c r="D14" s="1"/>
      <c r="E14" s="8"/>
      <c r="F14" s="31">
        <f>VLOOKUP(Ingresos!F18,Setup!$B$13:$C$21,2,FALSE)</f>
        <v>30.41</v>
      </c>
      <c r="G14" s="5"/>
      <c r="H14" s="9"/>
      <c r="I14" s="12"/>
      <c r="J14" s="7"/>
      <c r="K14" s="33"/>
      <c r="L14" s="1"/>
      <c r="M14" s="1" t="s">
        <v>119</v>
      </c>
      <c r="N14" s="1"/>
      <c r="O14" s="1"/>
      <c r="P14" s="8" t="s">
        <v>105</v>
      </c>
      <c r="Q14" s="5"/>
      <c r="R14" s="5"/>
      <c r="S14" s="9" t="s">
        <v>110</v>
      </c>
      <c r="T14" s="3">
        <f>'Cuentas de casa'!I19</f>
        <v>0</v>
      </c>
      <c r="U14" s="1"/>
      <c r="V14" s="32">
        <f>($V$2*T14)/Q15</f>
        <v>0</v>
      </c>
      <c r="W14" s="1"/>
      <c r="X14" s="1"/>
      <c r="Y14" s="1"/>
      <c r="Z14" s="1"/>
      <c r="AA14" s="1"/>
      <c r="AB14" s="31">
        <f>VLOOKUP('Vida diaria'!F18,Setup!$B$13:$C$21,2,FALSE)</f>
        <v>30.41</v>
      </c>
      <c r="AC14" s="1"/>
      <c r="AD14" s="1"/>
      <c r="AE14" s="1"/>
      <c r="AF14" s="1"/>
      <c r="AG14" s="27"/>
      <c r="AH14" s="1"/>
      <c r="AI14" s="1"/>
      <c r="AJ14" s="1"/>
      <c r="AK14" s="1"/>
      <c r="AL14" s="1"/>
      <c r="AM14" s="31">
        <f>VLOOKUP('Seguros, Créd. y Bancos'!F18,Setup!$B$13:$C$21,2,FALSE)</f>
        <v>30.41</v>
      </c>
      <c r="AN14" s="1"/>
      <c r="AO14" s="1"/>
      <c r="AP14" s="1"/>
      <c r="AQ14" s="1"/>
      <c r="AR14" s="27"/>
      <c r="AS14" s="1" t="s">
        <v>42</v>
      </c>
      <c r="AT14" s="1"/>
      <c r="AU14" s="1"/>
      <c r="AV14" s="1"/>
      <c r="AW14" s="1"/>
      <c r="AX14" s="1"/>
      <c r="AY14" s="1"/>
      <c r="AZ14" s="1"/>
      <c r="BA14" s="1"/>
      <c r="BB14" s="1"/>
      <c r="BC14" s="27"/>
      <c r="BD14" s="1"/>
      <c r="BE14" s="1" t="s">
        <v>62</v>
      </c>
      <c r="BF14" s="1"/>
      <c r="BG14" s="1"/>
      <c r="BH14" s="8" t="s">
        <v>105</v>
      </c>
      <c r="BI14" s="5"/>
      <c r="BJ14" s="5"/>
      <c r="BK14" s="9" t="s">
        <v>110</v>
      </c>
      <c r="BL14" s="3">
        <f>Viajes!I19</f>
        <v>0</v>
      </c>
      <c r="BM14" s="1"/>
      <c r="BN14" s="28">
        <f>($BN$2*BL14)/BI15</f>
        <v>0</v>
      </c>
      <c r="BO14" s="1"/>
      <c r="BP14" s="1" t="s">
        <v>74</v>
      </c>
      <c r="BQ14" s="1"/>
      <c r="BR14" s="1"/>
      <c r="BS14" s="8" t="s">
        <v>105</v>
      </c>
      <c r="BT14" s="5"/>
      <c r="BU14" s="5"/>
      <c r="BV14" s="9" t="s">
        <v>110</v>
      </c>
      <c r="BW14" s="3">
        <f>Diversión!I19</f>
        <v>0</v>
      </c>
      <c r="BX14" s="1"/>
      <c r="BY14" s="28">
        <f>($BY$2*BW14)/BT15</f>
        <v>0</v>
      </c>
      <c r="CA14" s="36" t="s">
        <v>33</v>
      </c>
      <c r="CB14" s="37"/>
      <c r="CC14" s="38" t="str">
        <f>'Familia y Amigos'!I5</f>
        <v>Mes</v>
      </c>
      <c r="CD14" s="39" t="str">
        <f>'Familia y Amigos'!K5</f>
        <v xml:space="preserve"> </v>
      </c>
      <c r="CE14" s="40">
        <f>IF(CD14=" ",0,($CE$3*CD14)/CC15)</f>
        <v>0</v>
      </c>
      <c r="CF14" s="74">
        <f>IF(CD8=" ",0,($CC$15*CD8)/CC9)</f>
        <v>0</v>
      </c>
      <c r="CG14" s="39">
        <f>IF(CD10=" ",0,($CC$15*CD10)/CC11)</f>
        <v>0</v>
      </c>
      <c r="CH14" s="39">
        <f>IF(CD12=" ",0,($CC$15*CD12)/CC13)</f>
        <v>0</v>
      </c>
      <c r="CI14" s="39" t="str">
        <f>CD14</f>
        <v xml:space="preserve"> </v>
      </c>
      <c r="CJ14" s="39">
        <f>IF(CD16=" ",0,($CC$15*CD16)/CC17)</f>
        <v>0</v>
      </c>
      <c r="CK14" s="39">
        <f>IF(CD18=" ",0,($CC$15*CD18)/CC19)</f>
        <v>0</v>
      </c>
      <c r="CL14" s="72">
        <f>SUM(CF14:CK14)</f>
        <v>0</v>
      </c>
    </row>
    <row r="15" spans="1:90" x14ac:dyDescent="0.2">
      <c r="A15" s="1"/>
      <c r="B15" s="1" t="s">
        <v>102</v>
      </c>
      <c r="C15" s="1"/>
      <c r="D15" s="1"/>
      <c r="E15" s="8" t="s">
        <v>105</v>
      </c>
      <c r="F15" s="5"/>
      <c r="G15" s="5"/>
      <c r="H15" s="9" t="s">
        <v>110</v>
      </c>
      <c r="I15" s="24">
        <f>Ingresos!I20</f>
        <v>0</v>
      </c>
      <c r="J15" s="7"/>
      <c r="K15" s="32">
        <f>(12*I15)</f>
        <v>0</v>
      </c>
      <c r="L15" s="1"/>
      <c r="M15" s="1"/>
      <c r="N15" s="1"/>
      <c r="O15" s="1"/>
      <c r="P15" s="1"/>
      <c r="Q15" s="31">
        <f>VLOOKUP('Cuentas de casa'!F19,Setup!$B$13:$C$21,2,FALSE)</f>
        <v>30.41</v>
      </c>
      <c r="R15" s="1"/>
      <c r="S15" s="1"/>
      <c r="T15" s="1"/>
      <c r="U15" s="1"/>
      <c r="V15" s="33"/>
      <c r="W15" s="1"/>
      <c r="X15" s="1" t="s">
        <v>140</v>
      </c>
      <c r="Y15" s="1"/>
      <c r="Z15" s="1"/>
      <c r="AA15" s="8" t="s">
        <v>105</v>
      </c>
      <c r="AB15" s="5"/>
      <c r="AC15" s="5"/>
      <c r="AD15" s="9" t="s">
        <v>110</v>
      </c>
      <c r="AE15" s="3">
        <f>'Vida diaria'!I20</f>
        <v>0</v>
      </c>
      <c r="AF15" s="1"/>
      <c r="AG15" s="28">
        <f>($AG$2*AE15)/AB16</f>
        <v>0</v>
      </c>
      <c r="AH15" s="1"/>
      <c r="AI15" s="1" t="s">
        <v>165</v>
      </c>
      <c r="AJ15" s="1"/>
      <c r="AK15" s="1"/>
      <c r="AL15" s="8" t="s">
        <v>105</v>
      </c>
      <c r="AM15" s="5"/>
      <c r="AN15" s="5"/>
      <c r="AO15" s="9" t="s">
        <v>110</v>
      </c>
      <c r="AP15" s="3">
        <f>'Seguros, Créd. y Bancos'!I20</f>
        <v>0</v>
      </c>
      <c r="AQ15" s="1"/>
      <c r="AR15" s="28">
        <f>($AR$2*AP15)/AM16</f>
        <v>0</v>
      </c>
      <c r="AS15" s="1"/>
      <c r="AT15" s="1" t="s">
        <v>43</v>
      </c>
      <c r="AU15" s="1"/>
      <c r="AV15" s="1"/>
      <c r="AW15" s="8" t="s">
        <v>105</v>
      </c>
      <c r="AX15" s="5"/>
      <c r="AY15" s="5"/>
      <c r="AZ15" s="9" t="s">
        <v>110</v>
      </c>
      <c r="BA15" s="3">
        <f>'Familia y Amigos'!I20</f>
        <v>0</v>
      </c>
      <c r="BB15" s="1"/>
      <c r="BC15" s="28">
        <f>($BC$2*BA15)/AX16</f>
        <v>0</v>
      </c>
      <c r="BD15" s="1"/>
      <c r="BE15" s="1"/>
      <c r="BF15" s="1"/>
      <c r="BG15" s="1"/>
      <c r="BH15" s="1"/>
      <c r="BI15" s="31">
        <f>VLOOKUP(Viajes!F19,Setup!$B$13:$C$21,2,FALSE)</f>
        <v>30.41</v>
      </c>
      <c r="BJ15" s="1"/>
      <c r="BK15" s="1"/>
      <c r="BL15" s="1"/>
      <c r="BM15" s="1"/>
      <c r="BN15" s="27"/>
      <c r="BO15" s="1"/>
      <c r="BP15" s="1"/>
      <c r="BQ15" s="1"/>
      <c r="BR15" s="1"/>
      <c r="BS15" s="1"/>
      <c r="BT15" s="31">
        <f>VLOOKUP(Diversión!F19,Setup!$B$13:$C$21,2,FALSE)</f>
        <v>30.41</v>
      </c>
      <c r="BU15" s="1"/>
      <c r="BV15" s="1"/>
      <c r="BW15" s="1"/>
      <c r="BX15" s="1"/>
      <c r="BY15" s="27"/>
      <c r="CA15" s="41"/>
      <c r="CB15" s="42"/>
      <c r="CC15" s="43">
        <f>VLOOKUP(CC14,Setup!$B$13:$C$21,2,FALSE)</f>
        <v>30.41</v>
      </c>
      <c r="CD15" s="44"/>
      <c r="CE15" s="45"/>
      <c r="CF15" s="75"/>
      <c r="CG15" s="76"/>
      <c r="CH15" s="76"/>
      <c r="CI15" s="76"/>
      <c r="CJ15" s="76"/>
      <c r="CK15" s="76"/>
      <c r="CL15" s="73"/>
    </row>
    <row r="16" spans="1:90" x14ac:dyDescent="0.2">
      <c r="A16" s="1"/>
      <c r="B16" s="1"/>
      <c r="C16" s="1"/>
      <c r="D16" s="1"/>
      <c r="E16" s="8"/>
      <c r="F16" s="31">
        <f>VLOOKUP(Ingresos!F20,Setup!$B$13:$C$21,2,FALSE)</f>
        <v>30.41</v>
      </c>
      <c r="G16" s="5"/>
      <c r="H16" s="9"/>
      <c r="I16" s="12"/>
      <c r="J16" s="7"/>
      <c r="K16" s="33"/>
      <c r="L16" s="1"/>
      <c r="M16" s="1" t="s">
        <v>120</v>
      </c>
      <c r="N16" s="1"/>
      <c r="O16" s="1"/>
      <c r="P16" s="8" t="s">
        <v>105</v>
      </c>
      <c r="Q16" s="5"/>
      <c r="R16" s="5"/>
      <c r="S16" s="9" t="s">
        <v>110</v>
      </c>
      <c r="T16" s="3">
        <f>'Cuentas de casa'!I21</f>
        <v>0</v>
      </c>
      <c r="U16" s="1"/>
      <c r="V16" s="32">
        <f>($V$2*T16)/Q17</f>
        <v>0</v>
      </c>
      <c r="W16" s="1"/>
      <c r="X16" s="1"/>
      <c r="Y16" s="1"/>
      <c r="Z16" s="1"/>
      <c r="AA16" s="1"/>
      <c r="AB16" s="31">
        <f>VLOOKUP('Vida diaria'!F20,Setup!$B$13:$C$21,2,FALSE)</f>
        <v>30.41</v>
      </c>
      <c r="AC16" s="1"/>
      <c r="AD16" s="1"/>
      <c r="AE16" s="1"/>
      <c r="AF16" s="1"/>
      <c r="AG16" s="27"/>
      <c r="AH16" s="1"/>
      <c r="AI16" s="1"/>
      <c r="AJ16" s="1"/>
      <c r="AK16" s="1"/>
      <c r="AL16" s="1"/>
      <c r="AM16" s="31">
        <f>VLOOKUP('Seguros, Créd. y Bancos'!F20,Setup!$B$13:$C$21,2,FALSE)</f>
        <v>30.41</v>
      </c>
      <c r="AN16" s="1"/>
      <c r="AO16" s="1"/>
      <c r="AP16" s="1"/>
      <c r="AQ16" s="1"/>
      <c r="AR16" s="27"/>
      <c r="AS16" s="1"/>
      <c r="AT16" s="1"/>
      <c r="AU16" s="1"/>
      <c r="AV16" s="1"/>
      <c r="AW16" s="1"/>
      <c r="AX16" s="31">
        <f>VLOOKUP('Familia y Amigos'!F20,Setup!$B$13:$C$21,2,FALSE)</f>
        <v>30.41</v>
      </c>
      <c r="AY16" s="1"/>
      <c r="AZ16" s="1"/>
      <c r="BA16" s="1"/>
      <c r="BB16" s="1"/>
      <c r="BC16" s="27"/>
      <c r="BD16" s="1" t="s">
        <v>63</v>
      </c>
      <c r="BE16" s="1"/>
      <c r="BF16" s="1"/>
      <c r="BG16" s="1"/>
      <c r="BH16" s="1"/>
      <c r="BI16" s="1"/>
      <c r="BJ16" s="1"/>
      <c r="BK16" s="1"/>
      <c r="BL16" s="1"/>
      <c r="BM16" s="1"/>
      <c r="BN16" s="27"/>
      <c r="BO16" s="1"/>
      <c r="BP16" s="1" t="s">
        <v>75</v>
      </c>
      <c r="BQ16" s="1"/>
      <c r="BR16" s="1"/>
      <c r="BS16" s="8" t="s">
        <v>105</v>
      </c>
      <c r="BT16" s="5"/>
      <c r="BU16" s="5"/>
      <c r="BV16" s="9" t="s">
        <v>110</v>
      </c>
      <c r="BW16" s="3">
        <f>Diversión!I21</f>
        <v>0</v>
      </c>
      <c r="BX16" s="1"/>
      <c r="BY16" s="28">
        <f>($BY$2*BW16)/BT17</f>
        <v>0</v>
      </c>
      <c r="CA16" s="36" t="s">
        <v>54</v>
      </c>
      <c r="CB16" s="37"/>
      <c r="CC16" s="38" t="str">
        <f>Viajes!I5</f>
        <v>Mes</v>
      </c>
      <c r="CD16" s="39" t="str">
        <f>Viajes!K5</f>
        <v xml:space="preserve"> </v>
      </c>
      <c r="CE16" s="40">
        <f>IF(CD16=" ",0,($CE$3*CD16)/CC17)</f>
        <v>0</v>
      </c>
      <c r="CF16" s="74">
        <f>IF(CD8=" ",0,($CC$17*CD8)/CC9)</f>
        <v>0</v>
      </c>
      <c r="CG16" s="39">
        <f>IF(CD10=" ",0,($CC$17*CD10)/CC11)</f>
        <v>0</v>
      </c>
      <c r="CH16" s="39">
        <f>IF(CD12=" ",0,($CC$17*CD12)/CC13)</f>
        <v>0</v>
      </c>
      <c r="CI16" s="39">
        <f>IF(CD14=" ",0,($CC$17*CD14)/CC15)</f>
        <v>0</v>
      </c>
      <c r="CJ16" s="39" t="str">
        <f>CD16</f>
        <v xml:space="preserve"> </v>
      </c>
      <c r="CK16" s="39">
        <f>IF(CD18=" ",0,($CC$17*CD18)/CC19)</f>
        <v>0</v>
      </c>
      <c r="CL16" s="72">
        <f>SUM(CF16:CK16)</f>
        <v>0</v>
      </c>
    </row>
    <row r="17" spans="1:90" x14ac:dyDescent="0.2">
      <c r="A17" s="1"/>
      <c r="B17" s="1" t="s">
        <v>103</v>
      </c>
      <c r="C17" s="1"/>
      <c r="D17" s="1"/>
      <c r="E17" s="8" t="s">
        <v>105</v>
      </c>
      <c r="F17" s="5"/>
      <c r="G17" s="5"/>
      <c r="H17" s="9" t="s">
        <v>110</v>
      </c>
      <c r="I17" s="24">
        <f>Ingresos!I22</f>
        <v>0</v>
      </c>
      <c r="J17" s="7"/>
      <c r="K17" s="32">
        <f>(12*I17)</f>
        <v>0</v>
      </c>
      <c r="L17" s="1"/>
      <c r="M17" s="1"/>
      <c r="N17" s="1"/>
      <c r="O17" s="1"/>
      <c r="P17" s="1"/>
      <c r="Q17" s="31">
        <f>VLOOKUP('Cuentas de casa'!F21,Setup!$B$13:$C$21,2,FALSE)</f>
        <v>30.41</v>
      </c>
      <c r="R17" s="1"/>
      <c r="S17" s="1"/>
      <c r="T17" s="1"/>
      <c r="U17" s="1"/>
      <c r="V17" s="33"/>
      <c r="W17" s="1" t="s">
        <v>141</v>
      </c>
      <c r="X17" s="1"/>
      <c r="Y17" s="1"/>
      <c r="Z17" s="1"/>
      <c r="AA17" s="1"/>
      <c r="AB17" s="1"/>
      <c r="AC17" s="1"/>
      <c r="AD17" s="1"/>
      <c r="AE17" s="1"/>
      <c r="AF17" s="1"/>
      <c r="AG17" s="27"/>
      <c r="AH17" s="1"/>
      <c r="AI17" s="1" t="s">
        <v>166</v>
      </c>
      <c r="AJ17" s="1"/>
      <c r="AK17" s="1"/>
      <c r="AL17" s="8" t="s">
        <v>105</v>
      </c>
      <c r="AM17" s="5"/>
      <c r="AN17" s="5"/>
      <c r="AO17" s="9" t="s">
        <v>110</v>
      </c>
      <c r="AP17" s="3">
        <f>'Seguros, Créd. y Bancos'!I22</f>
        <v>0</v>
      </c>
      <c r="AQ17" s="1"/>
      <c r="AR17" s="28">
        <f>($AR$2*AP17)/AM18</f>
        <v>0</v>
      </c>
      <c r="AS17" s="1"/>
      <c r="AT17" s="1" t="s">
        <v>44</v>
      </c>
      <c r="AU17" s="1"/>
      <c r="AV17" s="1"/>
      <c r="AW17" s="8" t="s">
        <v>105</v>
      </c>
      <c r="AX17" s="5"/>
      <c r="AY17" s="5"/>
      <c r="AZ17" s="9" t="s">
        <v>110</v>
      </c>
      <c r="BA17" s="3">
        <f>'Familia y Amigos'!I22</f>
        <v>0</v>
      </c>
      <c r="BB17" s="1"/>
      <c r="BC17" s="28">
        <f>($BC$2*BA17)/AX18</f>
        <v>0</v>
      </c>
      <c r="BD17" s="1"/>
      <c r="BE17" s="1" t="s">
        <v>64</v>
      </c>
      <c r="BF17" s="1"/>
      <c r="BG17" s="1"/>
      <c r="BH17" s="8" t="s">
        <v>105</v>
      </c>
      <c r="BI17" s="5"/>
      <c r="BJ17" s="5"/>
      <c r="BK17" s="9" t="s">
        <v>110</v>
      </c>
      <c r="BL17" s="3">
        <f>Viajes!I22</f>
        <v>0</v>
      </c>
      <c r="BM17" s="1"/>
      <c r="BN17" s="28">
        <f>($BN$2*BL17)/BI18</f>
        <v>0</v>
      </c>
      <c r="BO17" s="1"/>
      <c r="BP17" s="1"/>
      <c r="BQ17" s="1"/>
      <c r="BR17" s="1"/>
      <c r="BS17" s="1"/>
      <c r="BT17" s="31">
        <f>VLOOKUP(Diversión!F21,Setup!$B$13:$C$21,2,FALSE)</f>
        <v>30.41</v>
      </c>
      <c r="BU17" s="1"/>
      <c r="BV17" s="1"/>
      <c r="BW17" s="1"/>
      <c r="BX17" s="1"/>
      <c r="BY17" s="27"/>
      <c r="CA17" s="41"/>
      <c r="CB17" s="42"/>
      <c r="CC17" s="43">
        <f>VLOOKUP(CC16,Setup!$B$13:$C$21,2,FALSE)</f>
        <v>30.41</v>
      </c>
      <c r="CD17" s="44"/>
      <c r="CE17" s="45"/>
      <c r="CF17" s="75"/>
      <c r="CG17" s="76"/>
      <c r="CH17" s="76"/>
      <c r="CI17" s="76"/>
      <c r="CJ17" s="76"/>
      <c r="CK17" s="76"/>
      <c r="CL17" s="73"/>
    </row>
    <row r="18" spans="1:90" x14ac:dyDescent="0.2">
      <c r="A18" s="1"/>
      <c r="B18" s="1"/>
      <c r="C18" s="1"/>
      <c r="D18" s="1"/>
      <c r="E18" s="1"/>
      <c r="F18" s="31">
        <f>VLOOKUP(Ingresos!F22,Setup!$B$13:$C$21,2,FALSE)</f>
        <v>30.41</v>
      </c>
      <c r="G18" s="1"/>
      <c r="H18" s="9"/>
      <c r="I18" s="12"/>
      <c r="J18" s="7"/>
      <c r="K18" s="33"/>
      <c r="L18" s="1"/>
      <c r="M18" s="1" t="s">
        <v>121</v>
      </c>
      <c r="N18" s="1"/>
      <c r="O18" s="1"/>
      <c r="P18" s="8" t="s">
        <v>105</v>
      </c>
      <c r="Q18" s="5"/>
      <c r="R18" s="5"/>
      <c r="S18" s="9" t="s">
        <v>110</v>
      </c>
      <c r="T18" s="3">
        <f>'Cuentas de casa'!I23</f>
        <v>0</v>
      </c>
      <c r="U18" s="1"/>
      <c r="V18" s="32">
        <f>($V$2*T18)/Q19</f>
        <v>0</v>
      </c>
      <c r="W18" s="1"/>
      <c r="X18" s="1" t="s">
        <v>142</v>
      </c>
      <c r="Y18" s="1"/>
      <c r="Z18" s="1"/>
      <c r="AA18" s="8" t="s">
        <v>105</v>
      </c>
      <c r="AB18" s="5"/>
      <c r="AC18" s="5"/>
      <c r="AD18" s="9" t="s">
        <v>110</v>
      </c>
      <c r="AE18" s="3">
        <f>'Vida diaria'!I23</f>
        <v>0</v>
      </c>
      <c r="AF18" s="1"/>
      <c r="AG18" s="28">
        <f>($AG$2*AE18)/AB19</f>
        <v>0</v>
      </c>
      <c r="AH18" s="1"/>
      <c r="AI18" s="1"/>
      <c r="AJ18" s="1"/>
      <c r="AK18" s="1"/>
      <c r="AL18" s="1"/>
      <c r="AM18" s="31">
        <f>VLOOKUP('Seguros, Créd. y Bancos'!F22,Setup!$B$13:$C$21,2,FALSE)</f>
        <v>30.41</v>
      </c>
      <c r="AN18" s="1"/>
      <c r="AO18" s="1"/>
      <c r="AP18" s="1"/>
      <c r="AQ18" s="1"/>
      <c r="AR18" s="27"/>
      <c r="AS18" s="1"/>
      <c r="AT18" s="1"/>
      <c r="AU18" s="1"/>
      <c r="AV18" s="1"/>
      <c r="AW18" s="1"/>
      <c r="AX18" s="31">
        <f>VLOOKUP('Familia y Amigos'!F22,Setup!$B$13:$C$21,2,FALSE)</f>
        <v>30.41</v>
      </c>
      <c r="AY18" s="1"/>
      <c r="AZ18" s="1"/>
      <c r="BA18" s="1"/>
      <c r="BB18" s="1"/>
      <c r="BC18" s="27"/>
      <c r="BD18" s="1"/>
      <c r="BE18" s="1"/>
      <c r="BF18" s="1"/>
      <c r="BG18" s="1"/>
      <c r="BH18" s="1"/>
      <c r="BI18" s="31">
        <f>VLOOKUP(Viajes!F22,Setup!$B$13:$C$21,2,FALSE)</f>
        <v>30.41</v>
      </c>
      <c r="BJ18" s="1"/>
      <c r="BK18" s="1"/>
      <c r="BL18" s="1"/>
      <c r="BM18" s="1"/>
      <c r="BN18" s="27"/>
      <c r="BO18" s="1" t="s">
        <v>76</v>
      </c>
      <c r="BP18" s="1"/>
      <c r="BQ18" s="1"/>
      <c r="BR18" s="1"/>
      <c r="BS18" s="1"/>
      <c r="BT18" s="1"/>
      <c r="BU18" s="1"/>
      <c r="BV18" s="1"/>
      <c r="BW18" s="1"/>
      <c r="BX18" s="1"/>
      <c r="BY18" s="27"/>
      <c r="CA18" s="36" t="s">
        <v>66</v>
      </c>
      <c r="CB18" s="37"/>
      <c r="CC18" s="38" t="str">
        <f>Diversión!I5</f>
        <v>Mes</v>
      </c>
      <c r="CD18" s="39" t="str">
        <f>Diversión!K5</f>
        <v xml:space="preserve"> </v>
      </c>
      <c r="CE18" s="40">
        <f>IF(CD18=" ",0,($CE$3*CD18)/CC19)</f>
        <v>0</v>
      </c>
      <c r="CF18" s="74">
        <f>IF(CD8=" ",0,($CC$19*CD8)/CC9)</f>
        <v>0</v>
      </c>
      <c r="CG18" s="39">
        <f>IF(CD10=" ",0,($CC$19*CD10)/CC11)</f>
        <v>0</v>
      </c>
      <c r="CH18" s="39">
        <f>IF(CD12=" ",0,($CC$19*CD12)/CC13)</f>
        <v>0</v>
      </c>
      <c r="CI18" s="39">
        <f>IF(CD14=" ",0,($CC$19*CD14)/CC15)</f>
        <v>0</v>
      </c>
      <c r="CJ18" s="39">
        <f>IF(CD16=" ",0,($CC$19*CD16)/CC17)</f>
        <v>0</v>
      </c>
      <c r="CK18" s="39" t="str">
        <f>CD18</f>
        <v xml:space="preserve"> </v>
      </c>
      <c r="CL18" s="72">
        <f>SUM(CF18:CK18)</f>
        <v>0</v>
      </c>
    </row>
    <row r="19" spans="1:90" x14ac:dyDescent="0.2">
      <c r="A19" s="1" t="s">
        <v>104</v>
      </c>
      <c r="B19" s="1"/>
      <c r="C19" s="1"/>
      <c r="D19" s="1"/>
      <c r="E19" s="1"/>
      <c r="F19" s="1"/>
      <c r="G19" s="1"/>
      <c r="H19" s="9"/>
      <c r="I19" s="12"/>
      <c r="J19" s="7"/>
      <c r="K19" s="33"/>
      <c r="L19" s="1"/>
      <c r="M19" s="1"/>
      <c r="N19" s="1"/>
      <c r="O19" s="1"/>
      <c r="P19" s="1"/>
      <c r="Q19" s="31">
        <f>VLOOKUP('Cuentas de casa'!F23,Setup!$B$13:$C$21,2,FALSE)</f>
        <v>30.41</v>
      </c>
      <c r="R19" s="1"/>
      <c r="S19" s="1"/>
      <c r="T19" s="1"/>
      <c r="U19" s="1"/>
      <c r="V19" s="33"/>
      <c r="W19" s="1"/>
      <c r="X19" s="1"/>
      <c r="Y19" s="1"/>
      <c r="Z19" s="1"/>
      <c r="AA19" s="1"/>
      <c r="AB19" s="31">
        <f>VLOOKUP('Vida diaria'!F23,Setup!$B$13:$C$21,2,FALSE)</f>
        <v>30.41</v>
      </c>
      <c r="AC19" s="1"/>
      <c r="AD19" s="1"/>
      <c r="AE19" s="1"/>
      <c r="AF19" s="1"/>
      <c r="AG19" s="27"/>
      <c r="AH19" s="1" t="s">
        <v>167</v>
      </c>
      <c r="AI19" s="1"/>
      <c r="AJ19" s="1"/>
      <c r="AK19" s="1"/>
      <c r="AL19" s="1"/>
      <c r="AM19" s="1"/>
      <c r="AN19" s="1"/>
      <c r="AO19" s="1"/>
      <c r="AP19" s="1"/>
      <c r="AQ19" s="1"/>
      <c r="AR19" s="27"/>
      <c r="AS19" s="1" t="s">
        <v>45</v>
      </c>
      <c r="AT19" s="1"/>
      <c r="AU19" s="1"/>
      <c r="AV19" s="1"/>
      <c r="AW19" s="8" t="s">
        <v>105</v>
      </c>
      <c r="AX19" s="5"/>
      <c r="AY19" s="5"/>
      <c r="AZ19" s="9" t="s">
        <v>110</v>
      </c>
      <c r="BA19" s="3">
        <f>'Familia y Amigos'!I24</f>
        <v>0</v>
      </c>
      <c r="BB19" s="1"/>
      <c r="BC19" s="28">
        <f>($BC$2*BA19)/AX20</f>
        <v>0</v>
      </c>
      <c r="BD19" s="1"/>
      <c r="BE19" s="1" t="s">
        <v>65</v>
      </c>
      <c r="BF19" s="1"/>
      <c r="BG19" s="1"/>
      <c r="BH19" s="8" t="s">
        <v>105</v>
      </c>
      <c r="BI19" s="5"/>
      <c r="BJ19" s="5"/>
      <c r="BK19" s="9" t="s">
        <v>110</v>
      </c>
      <c r="BL19" s="3">
        <f>Viajes!I24</f>
        <v>0</v>
      </c>
      <c r="BM19" s="1"/>
      <c r="BN19" s="28">
        <f>($BN$2*BL19)/BI20</f>
        <v>0</v>
      </c>
      <c r="BO19" s="1"/>
      <c r="BP19" s="1" t="s">
        <v>77</v>
      </c>
      <c r="BQ19" s="1"/>
      <c r="BR19" s="1"/>
      <c r="BS19" s="8" t="s">
        <v>105</v>
      </c>
      <c r="BT19" s="5"/>
      <c r="BU19" s="5"/>
      <c r="BV19" s="9" t="s">
        <v>110</v>
      </c>
      <c r="BW19" s="3">
        <f>Diversión!I24</f>
        <v>0</v>
      </c>
      <c r="BX19" s="1"/>
      <c r="BY19" s="28">
        <f>($BY$2*BW19)/BT20</f>
        <v>0</v>
      </c>
      <c r="CA19" s="41"/>
      <c r="CB19" s="42"/>
      <c r="CC19" s="43">
        <f>VLOOKUP(CC18,Setup!$B$13:$C$21,2,FALSE)</f>
        <v>30.41</v>
      </c>
      <c r="CD19" s="44"/>
      <c r="CE19" s="45"/>
      <c r="CF19" s="75"/>
      <c r="CG19" s="76"/>
      <c r="CH19" s="76"/>
      <c r="CI19" s="76"/>
      <c r="CJ19" s="76"/>
      <c r="CK19" s="76"/>
      <c r="CL19" s="73"/>
    </row>
    <row r="20" spans="1:90" ht="17" x14ac:dyDescent="0.2">
      <c r="A20" s="1"/>
      <c r="B20" s="1"/>
      <c r="C20" s="1"/>
      <c r="D20" s="1"/>
      <c r="E20" s="8" t="s">
        <v>105</v>
      </c>
      <c r="F20" s="5"/>
      <c r="G20" s="5"/>
      <c r="H20" s="9" t="s">
        <v>110</v>
      </c>
      <c r="I20" s="24">
        <f>Ingresos!I25</f>
        <v>0</v>
      </c>
      <c r="J20" s="7"/>
      <c r="K20" s="32">
        <f>(12*I20)</f>
        <v>0</v>
      </c>
      <c r="L20" s="1"/>
      <c r="M20" s="1" t="s">
        <v>122</v>
      </c>
      <c r="N20" s="1"/>
      <c r="O20" s="1"/>
      <c r="P20" s="8" t="s">
        <v>105</v>
      </c>
      <c r="Q20" s="5"/>
      <c r="R20" s="5"/>
      <c r="S20" s="9" t="s">
        <v>110</v>
      </c>
      <c r="T20" s="3">
        <f>'Cuentas de casa'!I25</f>
        <v>0</v>
      </c>
      <c r="U20" s="1"/>
      <c r="V20" s="32">
        <f>($V$2*T20)/Q21</f>
        <v>0</v>
      </c>
      <c r="W20" s="1"/>
      <c r="X20" s="1" t="s">
        <v>143</v>
      </c>
      <c r="Y20" s="1"/>
      <c r="Z20" s="1"/>
      <c r="AA20" s="8" t="s">
        <v>105</v>
      </c>
      <c r="AB20" s="5"/>
      <c r="AC20" s="5"/>
      <c r="AD20" s="9" t="s">
        <v>110</v>
      </c>
      <c r="AE20" s="3">
        <f>'Vida diaria'!I25</f>
        <v>0</v>
      </c>
      <c r="AF20" s="1"/>
      <c r="AG20" s="28">
        <f>($AG$2*AE20)/AB21</f>
        <v>0</v>
      </c>
      <c r="AH20" s="1"/>
      <c r="AI20" s="1" t="s">
        <v>168</v>
      </c>
      <c r="AJ20" s="1"/>
      <c r="AK20" s="1"/>
      <c r="AL20" s="8" t="s">
        <v>105</v>
      </c>
      <c r="AM20" s="5"/>
      <c r="AN20" s="5"/>
      <c r="AO20" s="9" t="s">
        <v>110</v>
      </c>
      <c r="AP20" s="3">
        <f>'Seguros, Créd. y Bancos'!I25</f>
        <v>0</v>
      </c>
      <c r="AQ20" s="1"/>
      <c r="AR20" s="28">
        <f>($AR$2*AP20)/AM21</f>
        <v>0</v>
      </c>
      <c r="AS20" s="1"/>
      <c r="AT20" s="1"/>
      <c r="AU20" s="1"/>
      <c r="AV20" s="1"/>
      <c r="AW20" s="1"/>
      <c r="AX20" s="31">
        <f>VLOOKUP('Familia y Amigos'!F24,Setup!$B$13:$C$21,2,FALSE)</f>
        <v>30.41</v>
      </c>
      <c r="AY20" s="1"/>
      <c r="AZ20" s="1"/>
      <c r="BA20" s="1"/>
      <c r="BB20" s="1"/>
      <c r="BC20" s="27"/>
      <c r="BD20" s="1"/>
      <c r="BE20" s="1"/>
      <c r="BF20" s="1"/>
      <c r="BG20" s="1"/>
      <c r="BH20" s="1"/>
      <c r="BI20" s="31">
        <f>VLOOKUP(Viajes!F24,Setup!$B$13:$C$21,2,FALSE)</f>
        <v>30.41</v>
      </c>
      <c r="BJ20" s="1"/>
      <c r="BK20" s="1"/>
      <c r="BL20" s="1"/>
      <c r="BM20" s="1"/>
      <c r="BN20" s="27"/>
      <c r="BO20" s="1"/>
      <c r="BP20" s="1"/>
      <c r="BQ20" s="1"/>
      <c r="BR20" s="1"/>
      <c r="BS20" s="1"/>
      <c r="BT20" s="31">
        <f>VLOOKUP(Diversión!F24,Setup!$B$13:$C$21,2,FALSE)</f>
        <v>30.41</v>
      </c>
      <c r="BU20" s="1"/>
      <c r="BV20" s="1"/>
      <c r="BW20" s="1"/>
      <c r="BX20" s="1"/>
      <c r="BY20" s="27"/>
      <c r="CE20" s="62">
        <f>SUM(CE8,CE10,CE12,CE14,CE16,CE18)</f>
        <v>0</v>
      </c>
    </row>
    <row r="21" spans="1:90" x14ac:dyDescent="0.2">
      <c r="A21" s="1"/>
      <c r="B21" s="1"/>
      <c r="C21" s="1"/>
      <c r="D21" s="1"/>
      <c r="E21" s="1"/>
      <c r="F21" s="31">
        <f>VLOOKUP(Ingresos!F25,Setup!$B$13:$C$21,2,FALSE)</f>
        <v>30.41</v>
      </c>
      <c r="G21" s="1"/>
      <c r="H21" s="1"/>
      <c r="I21" s="7"/>
      <c r="J21" s="7"/>
      <c r="K21" s="33"/>
      <c r="L21" s="1"/>
      <c r="M21" s="1"/>
      <c r="N21" s="1"/>
      <c r="O21" s="1"/>
      <c r="P21" s="1"/>
      <c r="Q21" s="31">
        <f>VLOOKUP('Cuentas de casa'!F25,Setup!$B$13:$C$21,2,FALSE)</f>
        <v>30.41</v>
      </c>
      <c r="R21" s="1"/>
      <c r="S21" s="1"/>
      <c r="T21" s="1"/>
      <c r="U21" s="1"/>
      <c r="V21" s="33"/>
      <c r="W21" s="1"/>
      <c r="X21" s="1"/>
      <c r="Y21" s="1"/>
      <c r="Z21" s="1"/>
      <c r="AA21" s="1"/>
      <c r="AB21" s="31">
        <f>VLOOKUP('Vida diaria'!F25,Setup!$B$13:$C$21,2,FALSE)</f>
        <v>30.41</v>
      </c>
      <c r="AC21" s="1"/>
      <c r="AD21" s="1"/>
      <c r="AE21" s="1"/>
      <c r="AF21" s="1"/>
      <c r="AG21" s="27"/>
      <c r="AH21" s="1"/>
      <c r="AI21" s="1"/>
      <c r="AJ21" s="1"/>
      <c r="AK21" s="1"/>
      <c r="AL21" s="1"/>
      <c r="AM21" s="31">
        <f>VLOOKUP('Seguros, Créd. y Bancos'!F25,Setup!$B$13:$C$21,2,FALSE)</f>
        <v>30.41</v>
      </c>
      <c r="AN21" s="1"/>
      <c r="AO21" s="1"/>
      <c r="AP21" s="1"/>
      <c r="AQ21" s="1"/>
      <c r="AR21" s="27"/>
      <c r="AS21" s="1" t="s">
        <v>46</v>
      </c>
      <c r="AT21" s="1"/>
      <c r="AU21" s="1"/>
      <c r="AV21" s="1"/>
      <c r="AW21" s="8" t="s">
        <v>105</v>
      </c>
      <c r="AX21" s="5"/>
      <c r="AY21" s="5"/>
      <c r="AZ21" s="9" t="s">
        <v>110</v>
      </c>
      <c r="BA21" s="3">
        <f>'Familia y Amigos'!I26</f>
        <v>0</v>
      </c>
      <c r="BB21" s="1"/>
      <c r="BC21" s="28">
        <f>($BC$2*BA21)/AX22</f>
        <v>0</v>
      </c>
      <c r="BD21" s="1" t="s">
        <v>154</v>
      </c>
      <c r="BE21" s="1"/>
      <c r="BF21" s="1"/>
      <c r="BG21" s="1"/>
      <c r="BH21" s="1"/>
      <c r="BI21" s="1"/>
      <c r="BJ21" s="1"/>
      <c r="BK21" s="1"/>
      <c r="BL21" s="1"/>
      <c r="BM21" s="1"/>
      <c r="BN21" s="27"/>
      <c r="BO21" s="1"/>
      <c r="BP21" s="1" t="s">
        <v>78</v>
      </c>
      <c r="BQ21" s="1"/>
      <c r="BR21" s="1"/>
      <c r="BS21" s="8" t="s">
        <v>105</v>
      </c>
      <c r="BT21" s="5"/>
      <c r="BU21" s="5"/>
      <c r="BV21" s="9" t="s">
        <v>110</v>
      </c>
      <c r="BW21" s="3">
        <f>Diversión!I26</f>
        <v>0</v>
      </c>
      <c r="BX21" s="1"/>
      <c r="BY21" s="28">
        <f>($BY$2*BW21)/BT22</f>
        <v>0</v>
      </c>
    </row>
    <row r="22" spans="1:90" x14ac:dyDescent="0.2">
      <c r="A22" s="1"/>
      <c r="B22" s="1"/>
      <c r="C22" s="1"/>
      <c r="D22" s="1"/>
      <c r="E22" s="8" t="s">
        <v>105</v>
      </c>
      <c r="F22" s="5"/>
      <c r="G22" s="5"/>
      <c r="H22" s="9" t="s">
        <v>110</v>
      </c>
      <c r="I22" s="24">
        <f>Ingresos!I27</f>
        <v>0</v>
      </c>
      <c r="J22" s="7"/>
      <c r="K22" s="32">
        <f>(12*I22)</f>
        <v>0</v>
      </c>
      <c r="L22" s="1"/>
      <c r="M22" s="1" t="s">
        <v>123</v>
      </c>
      <c r="N22" s="1"/>
      <c r="O22" s="1"/>
      <c r="P22" s="8" t="s">
        <v>105</v>
      </c>
      <c r="Q22" s="5"/>
      <c r="R22" s="5"/>
      <c r="S22" s="9" t="s">
        <v>110</v>
      </c>
      <c r="T22" s="3">
        <f>'Cuentas de casa'!I27</f>
        <v>0</v>
      </c>
      <c r="U22" s="1"/>
      <c r="V22" s="32">
        <f>($V$2*T22)/Q23</f>
        <v>0</v>
      </c>
      <c r="W22" s="1"/>
      <c r="X22" s="1" t="s">
        <v>144</v>
      </c>
      <c r="Y22" s="1"/>
      <c r="Z22" s="1"/>
      <c r="AA22" s="8" t="s">
        <v>105</v>
      </c>
      <c r="AB22" s="5"/>
      <c r="AC22" s="5"/>
      <c r="AD22" s="9" t="s">
        <v>110</v>
      </c>
      <c r="AE22" s="3">
        <f>'Vida diaria'!I27</f>
        <v>0</v>
      </c>
      <c r="AF22" s="1"/>
      <c r="AG22" s="28">
        <f>($AG$2*AE22)/AB23</f>
        <v>0</v>
      </c>
      <c r="AH22" s="1"/>
      <c r="AI22" s="1" t="s">
        <v>24</v>
      </c>
      <c r="AJ22" s="1"/>
      <c r="AK22" s="1"/>
      <c r="AL22" s="8" t="s">
        <v>105</v>
      </c>
      <c r="AM22" s="5"/>
      <c r="AN22" s="5"/>
      <c r="AO22" s="9" t="s">
        <v>110</v>
      </c>
      <c r="AP22" s="3">
        <f>'Seguros, Créd. y Bancos'!I27</f>
        <v>0</v>
      </c>
      <c r="AQ22" s="1"/>
      <c r="AR22" s="28">
        <f>($AR$2*AP22)/AM23</f>
        <v>0</v>
      </c>
      <c r="AS22" s="1"/>
      <c r="AT22" s="1"/>
      <c r="AU22" s="1"/>
      <c r="AV22" s="1"/>
      <c r="AW22" s="1"/>
      <c r="AX22" s="31">
        <f>VLOOKUP('Familia y Amigos'!F26,Setup!$B$13:$C$21,2,FALSE)</f>
        <v>30.41</v>
      </c>
      <c r="AY22" s="1"/>
      <c r="AZ22" s="1"/>
      <c r="BA22" s="1"/>
      <c r="BB22" s="1"/>
      <c r="BC22" s="27"/>
      <c r="BD22" s="1"/>
      <c r="BE22" s="1"/>
      <c r="BF22" s="1"/>
      <c r="BG22" s="1"/>
      <c r="BH22" s="8" t="s">
        <v>105</v>
      </c>
      <c r="BI22" s="5"/>
      <c r="BJ22" s="5"/>
      <c r="BK22" s="9" t="s">
        <v>110</v>
      </c>
      <c r="BL22" s="3">
        <f>Viajes!I27</f>
        <v>0</v>
      </c>
      <c r="BM22" s="1"/>
      <c r="BN22" s="28">
        <f>($BN$2*BL22)/BI23</f>
        <v>0</v>
      </c>
      <c r="BO22" s="1"/>
      <c r="BP22" s="1"/>
      <c r="BQ22" s="1"/>
      <c r="BR22" s="1"/>
      <c r="BS22" s="1"/>
      <c r="BT22" s="31">
        <f>VLOOKUP(Diversión!F26,Setup!$B$13:$C$21,2,FALSE)</f>
        <v>30.41</v>
      </c>
      <c r="BU22" s="1"/>
      <c r="BV22" s="1"/>
      <c r="BW22" s="1"/>
      <c r="BX22" s="1"/>
      <c r="BY22" s="27"/>
    </row>
    <row r="23" spans="1:90" x14ac:dyDescent="0.2">
      <c r="F23" s="31">
        <f>VLOOKUP(Ingresos!F27,Setup!$B$13:$C$21,2,FALSE)</f>
        <v>30.41</v>
      </c>
      <c r="L23" s="1"/>
      <c r="M23" s="1"/>
      <c r="N23" s="1"/>
      <c r="O23" s="1"/>
      <c r="P23" s="1"/>
      <c r="Q23" s="31">
        <f>VLOOKUP('Cuentas de casa'!F27,Setup!$B$13:$C$21,2,FALSE)</f>
        <v>30.41</v>
      </c>
      <c r="R23" s="1"/>
      <c r="S23" s="1"/>
      <c r="T23" s="1"/>
      <c r="U23" s="1"/>
      <c r="V23" s="33"/>
      <c r="W23" s="1"/>
      <c r="X23" s="1"/>
      <c r="Y23" s="1"/>
      <c r="Z23" s="1"/>
      <c r="AA23" s="1"/>
      <c r="AB23" s="31">
        <f>VLOOKUP('Vida diaria'!F27,Setup!$B$13:$C$21,2,FALSE)</f>
        <v>30.41</v>
      </c>
      <c r="AC23" s="1"/>
      <c r="AD23" s="1"/>
      <c r="AE23" s="1"/>
      <c r="AF23" s="1"/>
      <c r="AG23" s="27"/>
      <c r="AH23" s="1"/>
      <c r="AI23" s="1"/>
      <c r="AJ23" s="1"/>
      <c r="AK23" s="1"/>
      <c r="AL23" s="1"/>
      <c r="AM23" s="31">
        <f>VLOOKUP('Seguros, Créd. y Bancos'!F27,Setup!$B$13:$C$21,2,FALSE)</f>
        <v>30.41</v>
      </c>
      <c r="AN23" s="1"/>
      <c r="AO23" s="1"/>
      <c r="AP23" s="1"/>
      <c r="AQ23" s="1"/>
      <c r="AR23" s="27"/>
      <c r="AS23" s="1" t="s">
        <v>47</v>
      </c>
      <c r="AT23" s="1"/>
      <c r="AU23" s="1"/>
      <c r="AV23" s="1"/>
      <c r="AW23" s="1"/>
      <c r="AX23" s="1"/>
      <c r="AY23" s="1"/>
      <c r="AZ23" s="1"/>
      <c r="BA23" s="1"/>
      <c r="BB23" s="1"/>
      <c r="BC23" s="27"/>
      <c r="BD23" s="1"/>
      <c r="BE23" s="1"/>
      <c r="BF23" s="1"/>
      <c r="BG23" s="1"/>
      <c r="BH23" s="1"/>
      <c r="BI23" s="31">
        <f>VLOOKUP(Viajes!F27,Setup!$B$13:$C$21,2,FALSE)</f>
        <v>30.41</v>
      </c>
      <c r="BJ23" s="1"/>
      <c r="BK23" s="1"/>
      <c r="BL23" s="1"/>
      <c r="BM23" s="1"/>
      <c r="BN23" s="27"/>
      <c r="BO23" s="1"/>
      <c r="BP23" s="1" t="s">
        <v>79</v>
      </c>
      <c r="BQ23" s="1"/>
      <c r="BR23" s="1"/>
      <c r="BS23" s="8" t="s">
        <v>105</v>
      </c>
      <c r="BT23" s="5"/>
      <c r="BU23" s="5"/>
      <c r="BV23" s="9" t="s">
        <v>110</v>
      </c>
      <c r="BW23" s="3">
        <f>Diversión!I28</f>
        <v>0</v>
      </c>
      <c r="BX23" s="1"/>
      <c r="BY23" s="28">
        <f>($BY$2*BW23)/BT24</f>
        <v>0</v>
      </c>
    </row>
    <row r="24" spans="1:90" x14ac:dyDescent="0.2">
      <c r="F24" s="1" t="s">
        <v>8</v>
      </c>
      <c r="K24" s="31">
        <f>SUM(K4,K6,K8,K10,K13,K15,K17,K20,K22)</f>
        <v>0</v>
      </c>
      <c r="L24" s="1"/>
      <c r="M24" s="1" t="s">
        <v>125</v>
      </c>
      <c r="N24" s="1"/>
      <c r="O24" s="1"/>
      <c r="P24" s="8" t="s">
        <v>105</v>
      </c>
      <c r="Q24" s="5"/>
      <c r="R24" s="5"/>
      <c r="S24" s="9" t="s">
        <v>110</v>
      </c>
      <c r="T24" s="3">
        <f>'Cuentas de casa'!I29</f>
        <v>0</v>
      </c>
      <c r="U24" s="1"/>
      <c r="V24" s="32">
        <f>($V$2*T24)/Q25</f>
        <v>0</v>
      </c>
      <c r="W24" s="1"/>
      <c r="X24" s="1" t="s">
        <v>145</v>
      </c>
      <c r="Y24" s="1"/>
      <c r="Z24" s="1"/>
      <c r="AA24" s="8" t="s">
        <v>105</v>
      </c>
      <c r="AB24" s="5"/>
      <c r="AC24" s="5"/>
      <c r="AD24" s="9" t="s">
        <v>110</v>
      </c>
      <c r="AE24" s="3">
        <f>'Vida diaria'!I29</f>
        <v>0</v>
      </c>
      <c r="AF24" s="1"/>
      <c r="AG24" s="28">
        <f>($AG$2*AE24)/AB25</f>
        <v>0</v>
      </c>
      <c r="AH24" s="1"/>
      <c r="AI24" s="1" t="s">
        <v>25</v>
      </c>
      <c r="AJ24" s="1"/>
      <c r="AK24" s="1"/>
      <c r="AL24" s="8" t="s">
        <v>105</v>
      </c>
      <c r="AM24" s="5"/>
      <c r="AN24" s="5"/>
      <c r="AO24" s="9" t="s">
        <v>110</v>
      </c>
      <c r="AP24" s="3">
        <f>'Seguros, Créd. y Bancos'!I29</f>
        <v>0</v>
      </c>
      <c r="AQ24" s="1"/>
      <c r="AR24" s="28">
        <f>($AR$2*AP24)/AM25</f>
        <v>0</v>
      </c>
      <c r="AS24" s="1"/>
      <c r="AT24" s="1" t="s">
        <v>48</v>
      </c>
      <c r="AU24" s="1"/>
      <c r="AV24" s="1"/>
      <c r="AW24" s="8" t="s">
        <v>105</v>
      </c>
      <c r="AX24" s="5"/>
      <c r="AY24" s="5"/>
      <c r="AZ24" s="9" t="s">
        <v>110</v>
      </c>
      <c r="BA24" s="3">
        <f>'Familia y Amigos'!I29</f>
        <v>0</v>
      </c>
      <c r="BB24" s="1"/>
      <c r="BC24" s="28">
        <f>($BC$2*BA24)/AX25</f>
        <v>0</v>
      </c>
      <c r="BD24" s="1"/>
      <c r="BE24" s="1"/>
      <c r="BF24" s="1"/>
      <c r="BG24" s="1"/>
      <c r="BH24" s="8" t="s">
        <v>105</v>
      </c>
      <c r="BI24" s="5"/>
      <c r="BJ24" s="5"/>
      <c r="BK24" s="9" t="s">
        <v>110</v>
      </c>
      <c r="BL24" s="3">
        <f>Viajes!I29</f>
        <v>0</v>
      </c>
      <c r="BM24" s="1"/>
      <c r="BN24" s="28">
        <f>($BN$2*BL24)/BI25</f>
        <v>0</v>
      </c>
      <c r="BO24" s="1"/>
      <c r="BP24" s="1"/>
      <c r="BQ24" s="1"/>
      <c r="BR24" s="1"/>
      <c r="BS24" s="1"/>
      <c r="BT24" s="31">
        <f>VLOOKUP(Diversión!F28,Setup!$B$13:$C$21,2,FALSE)</f>
        <v>30.41</v>
      </c>
      <c r="BU24" s="1"/>
      <c r="BV24" s="1"/>
      <c r="BW24" s="1"/>
      <c r="BX24" s="1"/>
      <c r="BY24" s="27"/>
    </row>
    <row r="25" spans="1:90" x14ac:dyDescent="0.2">
      <c r="L25" s="1"/>
      <c r="M25" s="1"/>
      <c r="N25" s="1"/>
      <c r="O25" s="1"/>
      <c r="P25" s="1"/>
      <c r="Q25" s="31">
        <f>VLOOKUP('Cuentas de casa'!F29,Setup!$B$13:$C$21,2,FALSE)</f>
        <v>30.41</v>
      </c>
      <c r="R25" s="1"/>
      <c r="S25" s="1"/>
      <c r="T25" s="1"/>
      <c r="U25" s="1"/>
      <c r="V25" s="33"/>
      <c r="W25" s="1"/>
      <c r="X25" s="1"/>
      <c r="Y25" s="1"/>
      <c r="Z25" s="1"/>
      <c r="AA25" s="1"/>
      <c r="AB25" s="31">
        <f>VLOOKUP('Vida diaria'!F29,Setup!$B$13:$C$21,2,FALSE)</f>
        <v>30.41</v>
      </c>
      <c r="AC25" s="1"/>
      <c r="AD25" s="1"/>
      <c r="AE25" s="1"/>
      <c r="AF25" s="1"/>
      <c r="AG25" s="27"/>
      <c r="AH25" s="1"/>
      <c r="AI25" s="1"/>
      <c r="AJ25" s="1"/>
      <c r="AK25" s="1"/>
      <c r="AL25" s="1"/>
      <c r="AM25" s="31">
        <f>VLOOKUP('Seguros, Créd. y Bancos'!F29,Setup!$B$13:$C$21,2,FALSE)</f>
        <v>30.41</v>
      </c>
      <c r="AN25" s="1"/>
      <c r="AO25" s="1"/>
      <c r="AP25" s="1"/>
      <c r="AQ25" s="1"/>
      <c r="AR25" s="27"/>
      <c r="AS25" s="1"/>
      <c r="AT25" s="1"/>
      <c r="AU25" s="1"/>
      <c r="AV25" s="1"/>
      <c r="AW25" s="1"/>
      <c r="AX25" s="31">
        <f>VLOOKUP('Familia y Amigos'!F29,Setup!$B$13:$C$21,2,FALSE)</f>
        <v>30.41</v>
      </c>
      <c r="AY25" s="1"/>
      <c r="AZ25" s="1"/>
      <c r="BA25" s="1"/>
      <c r="BB25" s="1"/>
      <c r="BC25" s="27"/>
      <c r="BD25" s="1"/>
      <c r="BE25" s="1"/>
      <c r="BF25" s="1"/>
      <c r="BG25" s="1"/>
      <c r="BH25" s="1"/>
      <c r="BI25" s="31">
        <f>VLOOKUP(Viajes!F29,Setup!$B$13:$C$21,2,FALSE)</f>
        <v>30.41</v>
      </c>
      <c r="BJ25" s="1"/>
      <c r="BK25" s="1"/>
      <c r="BL25" s="1"/>
      <c r="BM25" s="1"/>
      <c r="BN25" s="27"/>
      <c r="BO25" s="1"/>
      <c r="BP25" s="1" t="s">
        <v>80</v>
      </c>
      <c r="BQ25" s="1"/>
      <c r="BR25" s="1"/>
      <c r="BS25" s="8" t="s">
        <v>105</v>
      </c>
      <c r="BT25" s="5"/>
      <c r="BU25" s="5"/>
      <c r="BV25" s="9" t="s">
        <v>110</v>
      </c>
      <c r="BW25" s="3">
        <f>Diversión!I30</f>
        <v>0</v>
      </c>
      <c r="BX25" s="1"/>
      <c r="BY25" s="28">
        <f>($BY$2*BW25)/BT26</f>
        <v>0</v>
      </c>
    </row>
    <row r="26" spans="1:90" x14ac:dyDescent="0.2">
      <c r="L26" s="1"/>
      <c r="M26" s="1" t="s">
        <v>126</v>
      </c>
      <c r="N26" s="1"/>
      <c r="O26" s="1"/>
      <c r="P26" s="8" t="s">
        <v>105</v>
      </c>
      <c r="Q26" s="5"/>
      <c r="R26" s="5"/>
      <c r="S26" s="9" t="s">
        <v>110</v>
      </c>
      <c r="T26" s="3">
        <f>'Cuentas de casa'!I31</f>
        <v>0</v>
      </c>
      <c r="U26" s="1"/>
      <c r="V26" s="32">
        <f>($V$2*T26)/Q27</f>
        <v>0</v>
      </c>
      <c r="W26" s="1"/>
      <c r="X26" s="1" t="s">
        <v>146</v>
      </c>
      <c r="Y26" s="1"/>
      <c r="Z26" s="1"/>
      <c r="AA26" s="8" t="s">
        <v>105</v>
      </c>
      <c r="AB26" s="5"/>
      <c r="AC26" s="5"/>
      <c r="AD26" s="9" t="s">
        <v>110</v>
      </c>
      <c r="AE26" s="3">
        <f>'Vida diaria'!I31</f>
        <v>0</v>
      </c>
      <c r="AF26" s="1"/>
      <c r="AG26" s="28">
        <f>($AG$2*AE26)/AB27</f>
        <v>0</v>
      </c>
      <c r="AH26" s="1" t="s">
        <v>26</v>
      </c>
      <c r="AI26" s="1"/>
      <c r="AJ26" s="1"/>
      <c r="AK26" s="1"/>
      <c r="AL26" s="1"/>
      <c r="AM26" s="1"/>
      <c r="AN26" s="1"/>
      <c r="AO26" s="1"/>
      <c r="AP26" s="1"/>
      <c r="AQ26" s="1"/>
      <c r="AR26" s="27"/>
      <c r="AS26" s="1"/>
      <c r="AT26" s="1" t="s">
        <v>49</v>
      </c>
      <c r="AU26" s="1"/>
      <c r="AV26" s="1"/>
      <c r="AW26" s="8" t="s">
        <v>105</v>
      </c>
      <c r="AX26" s="5"/>
      <c r="AY26" s="5"/>
      <c r="AZ26" s="9" t="s">
        <v>110</v>
      </c>
      <c r="BA26" s="3">
        <f>'Familia y Amigos'!I31</f>
        <v>0</v>
      </c>
      <c r="BB26" s="1"/>
      <c r="BC26" s="28">
        <f>($BC$2*BA26)/AX27</f>
        <v>0</v>
      </c>
      <c r="BD26" s="1"/>
      <c r="BE26" s="1"/>
      <c r="BF26" s="1"/>
      <c r="BG26" s="1"/>
      <c r="BH26" s="1"/>
      <c r="BI26" s="13" t="s">
        <v>55</v>
      </c>
      <c r="BJ26" s="13"/>
      <c r="BK26" s="13"/>
      <c r="BL26" s="13"/>
      <c r="BM26" s="13"/>
      <c r="BN26" s="28">
        <f>SUM(BN4,BN6,BN8,BN10,BN12,BN14,BN17,BN19,BN22,BN24)</f>
        <v>0</v>
      </c>
      <c r="BO26" s="1"/>
      <c r="BP26" s="1"/>
      <c r="BQ26" s="1"/>
      <c r="BR26" s="1"/>
      <c r="BS26" s="1"/>
      <c r="BT26" s="31">
        <f>VLOOKUP(Diversión!F30,Setup!$B$13:$C$21,2,FALSE)</f>
        <v>30.41</v>
      </c>
      <c r="BU26" s="1"/>
      <c r="BV26" s="1"/>
      <c r="BW26" s="1"/>
      <c r="BX26" s="1"/>
      <c r="BY26" s="27"/>
    </row>
    <row r="27" spans="1:90" x14ac:dyDescent="0.2">
      <c r="L27" s="1"/>
      <c r="M27" s="1"/>
      <c r="N27" s="1"/>
      <c r="O27" s="1"/>
      <c r="P27" s="1"/>
      <c r="Q27" s="31">
        <f>VLOOKUP('Cuentas de casa'!F31,Setup!$B$13:$C$21,2,FALSE)</f>
        <v>30.41</v>
      </c>
      <c r="R27" s="1"/>
      <c r="S27" s="1"/>
      <c r="T27" s="1"/>
      <c r="U27" s="1"/>
      <c r="V27" s="33"/>
      <c r="W27" s="1"/>
      <c r="X27" s="1"/>
      <c r="Y27" s="1"/>
      <c r="Z27" s="1"/>
      <c r="AA27" s="1"/>
      <c r="AB27" s="31">
        <f>VLOOKUP('Vida diaria'!F31,Setup!$B$13:$C$21,2,FALSE)</f>
        <v>30.41</v>
      </c>
      <c r="AC27" s="1"/>
      <c r="AD27" s="1"/>
      <c r="AE27" s="1"/>
      <c r="AF27" s="1"/>
      <c r="AG27" s="27"/>
      <c r="AH27" s="1"/>
      <c r="AI27" s="1" t="s">
        <v>27</v>
      </c>
      <c r="AJ27" s="1"/>
      <c r="AK27" s="1"/>
      <c r="AL27" s="8" t="s">
        <v>105</v>
      </c>
      <c r="AM27" s="5"/>
      <c r="AN27" s="5"/>
      <c r="AO27" s="9" t="s">
        <v>110</v>
      </c>
      <c r="AP27" s="3">
        <f>'Seguros, Créd. y Bancos'!I32</f>
        <v>0</v>
      </c>
      <c r="AQ27" s="1"/>
      <c r="AR27" s="28">
        <f>($AR$2*AP27)/AM28</f>
        <v>0</v>
      </c>
      <c r="AS27" s="1"/>
      <c r="AT27" s="1"/>
      <c r="AU27" s="1"/>
      <c r="AV27" s="1"/>
      <c r="AW27" s="1"/>
      <c r="AX27" s="31">
        <f>VLOOKUP('Familia y Amigos'!F31,Setup!$B$13:$C$21,2,FALSE)</f>
        <v>30.41</v>
      </c>
      <c r="AY27" s="1"/>
      <c r="AZ27" s="1"/>
      <c r="BA27" s="1"/>
      <c r="BB27" s="1"/>
      <c r="BC27" s="27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27"/>
      <c r="BO27" s="1" t="s">
        <v>81</v>
      </c>
      <c r="BP27" s="1"/>
      <c r="BQ27" s="1"/>
      <c r="BR27" s="1"/>
      <c r="BS27" s="1"/>
      <c r="BT27" s="1"/>
      <c r="BU27" s="1"/>
      <c r="BV27" s="1"/>
      <c r="BW27" s="1"/>
      <c r="BX27" s="1"/>
      <c r="BY27" s="27"/>
    </row>
    <row r="28" spans="1:90" x14ac:dyDescent="0.2">
      <c r="L28" s="1"/>
      <c r="M28" s="1" t="s">
        <v>127</v>
      </c>
      <c r="N28" s="1"/>
      <c r="O28" s="1"/>
      <c r="P28" s="8" t="s">
        <v>105</v>
      </c>
      <c r="Q28" s="5"/>
      <c r="R28" s="5"/>
      <c r="S28" s="9" t="s">
        <v>110</v>
      </c>
      <c r="T28" s="3">
        <f>'Cuentas de casa'!I33</f>
        <v>0</v>
      </c>
      <c r="U28" s="1"/>
      <c r="V28" s="32">
        <f>($V$2*T28)/Q29</f>
        <v>0</v>
      </c>
      <c r="W28" s="1"/>
      <c r="X28" s="1" t="s">
        <v>147</v>
      </c>
      <c r="Y28" s="1"/>
      <c r="Z28" s="1"/>
      <c r="AA28" s="8" t="s">
        <v>105</v>
      </c>
      <c r="AB28" s="5"/>
      <c r="AC28" s="5"/>
      <c r="AD28" s="9" t="s">
        <v>110</v>
      </c>
      <c r="AE28" s="3">
        <f>'Vida diaria'!I33</f>
        <v>0</v>
      </c>
      <c r="AF28" s="1"/>
      <c r="AG28" s="28">
        <f>($AG$2*AE28)/AB29</f>
        <v>0</v>
      </c>
      <c r="AH28" s="1"/>
      <c r="AI28" s="1"/>
      <c r="AJ28" s="1"/>
      <c r="AK28" s="1"/>
      <c r="AL28" s="1"/>
      <c r="AM28" s="31">
        <f>VLOOKUP('Seguros, Créd. y Bancos'!F32,Setup!$B$13:$C$21,2,FALSE)</f>
        <v>30.41</v>
      </c>
      <c r="AN28" s="1"/>
      <c r="AO28" s="1"/>
      <c r="AP28" s="1"/>
      <c r="AQ28" s="1"/>
      <c r="AR28" s="27"/>
      <c r="AS28" s="1" t="s">
        <v>50</v>
      </c>
      <c r="AT28" s="1"/>
      <c r="AU28" s="1"/>
      <c r="AV28" s="1"/>
      <c r="AW28" s="1"/>
      <c r="AX28" s="1"/>
      <c r="AY28" s="1"/>
      <c r="AZ28" s="1"/>
      <c r="BA28" s="1"/>
      <c r="BB28" s="1"/>
      <c r="BC28" s="27"/>
      <c r="BD28" s="1"/>
      <c r="BE28" s="1"/>
      <c r="BF28" s="1"/>
      <c r="BG28" s="1"/>
      <c r="BH28" s="1"/>
      <c r="BI28" s="1" t="s">
        <v>156</v>
      </c>
      <c r="BJ28" s="1"/>
      <c r="BK28" s="1"/>
      <c r="BL28" s="1"/>
      <c r="BM28" s="1"/>
      <c r="BN28" s="28"/>
      <c r="BO28" s="1"/>
      <c r="BP28" s="1" t="s">
        <v>81</v>
      </c>
      <c r="BQ28" s="1"/>
      <c r="BR28" s="1"/>
      <c r="BS28" s="8" t="s">
        <v>105</v>
      </c>
      <c r="BT28" s="5"/>
      <c r="BU28" s="5"/>
      <c r="BV28" s="9" t="s">
        <v>110</v>
      </c>
      <c r="BW28" s="3">
        <f>Diversión!I33</f>
        <v>0</v>
      </c>
      <c r="BX28" s="1"/>
      <c r="BY28" s="28">
        <f>($BY$2*BW28)/BT29</f>
        <v>0</v>
      </c>
    </row>
    <row r="29" spans="1:90" x14ac:dyDescent="0.2">
      <c r="L29" s="1"/>
      <c r="M29" s="1"/>
      <c r="N29" s="1"/>
      <c r="O29" s="1"/>
      <c r="P29" s="1"/>
      <c r="Q29" s="31">
        <f>VLOOKUP('Cuentas de casa'!F33,Setup!$B$13:$C$21,2,FALSE)</f>
        <v>30.41</v>
      </c>
      <c r="R29" s="1"/>
      <c r="S29" s="1"/>
      <c r="T29" s="1"/>
      <c r="U29" s="1"/>
      <c r="V29" s="33"/>
      <c r="W29" s="1"/>
      <c r="X29" s="1"/>
      <c r="Y29" s="1"/>
      <c r="Z29" s="1"/>
      <c r="AA29" s="1"/>
      <c r="AB29" s="31">
        <f>VLOOKUP('Vida diaria'!F33,Setup!$B$13:$C$21,2,FALSE)</f>
        <v>30.41</v>
      </c>
      <c r="AC29" s="1"/>
      <c r="AD29" s="1"/>
      <c r="AE29" s="1"/>
      <c r="AF29" s="1"/>
      <c r="AG29" s="27"/>
      <c r="AH29" s="1"/>
      <c r="AI29" s="1" t="s">
        <v>28</v>
      </c>
      <c r="AJ29" s="1"/>
      <c r="AK29" s="1"/>
      <c r="AL29" s="8" t="s">
        <v>105</v>
      </c>
      <c r="AM29" s="5"/>
      <c r="AN29" s="5"/>
      <c r="AO29" s="9" t="s">
        <v>110</v>
      </c>
      <c r="AP29" s="3">
        <f>'Seguros, Créd. y Bancos'!I34</f>
        <v>0</v>
      </c>
      <c r="AQ29" s="1"/>
      <c r="AR29" s="28">
        <f>($AR$2*AP29)/AM30</f>
        <v>0</v>
      </c>
      <c r="AS29" s="1"/>
      <c r="AT29" s="1" t="s">
        <v>50</v>
      </c>
      <c r="AU29" s="1"/>
      <c r="AV29" s="1"/>
      <c r="AW29" s="8" t="s">
        <v>105</v>
      </c>
      <c r="AX29" s="5"/>
      <c r="AY29" s="5"/>
      <c r="AZ29" s="9" t="s">
        <v>110</v>
      </c>
      <c r="BA29" s="3">
        <f>'Familia y Amigos'!I34</f>
        <v>0</v>
      </c>
      <c r="BB29" s="1"/>
      <c r="BC29" s="28">
        <f>($BC$2*BA29)/AX30</f>
        <v>0</v>
      </c>
      <c r="BO29" s="1"/>
      <c r="BP29" s="1"/>
      <c r="BQ29" s="1"/>
      <c r="BR29" s="1"/>
      <c r="BS29" s="1"/>
      <c r="BT29" s="31">
        <f>VLOOKUP(Diversión!F33,Setup!$B$13:$C$21,2,FALSE)</f>
        <v>30.41</v>
      </c>
      <c r="BU29" s="1"/>
      <c r="BV29" s="1"/>
      <c r="BW29" s="1"/>
      <c r="BX29" s="1"/>
      <c r="BY29" s="27"/>
    </row>
    <row r="30" spans="1:90" x14ac:dyDescent="0.2">
      <c r="L30" s="1"/>
      <c r="M30" s="1" t="s">
        <v>128</v>
      </c>
      <c r="N30" s="1"/>
      <c r="O30" s="1"/>
      <c r="P30" s="8" t="s">
        <v>105</v>
      </c>
      <c r="Q30" s="5"/>
      <c r="R30" s="5"/>
      <c r="S30" s="9" t="s">
        <v>110</v>
      </c>
      <c r="T30" s="3">
        <f>'Cuentas de casa'!I35</f>
        <v>0</v>
      </c>
      <c r="U30" s="1"/>
      <c r="V30" s="32">
        <f>($V$2*T30)/Q31</f>
        <v>0</v>
      </c>
      <c r="W30" s="1" t="s">
        <v>148</v>
      </c>
      <c r="X30" s="1"/>
      <c r="Y30" s="1"/>
      <c r="Z30" s="1"/>
      <c r="AA30" s="1"/>
      <c r="AB30" s="1"/>
      <c r="AC30" s="1"/>
      <c r="AD30" s="1"/>
      <c r="AE30" s="1"/>
      <c r="AF30" s="1"/>
      <c r="AG30" s="27"/>
      <c r="AH30" s="1"/>
      <c r="AI30" s="1"/>
      <c r="AJ30" s="1"/>
      <c r="AK30" s="1"/>
      <c r="AL30" s="1"/>
      <c r="AM30" s="31">
        <f>VLOOKUP('Seguros, Créd. y Bancos'!F34,Setup!$B$13:$C$21,2,FALSE)</f>
        <v>30.41</v>
      </c>
      <c r="AN30" s="1"/>
      <c r="AO30" s="1"/>
      <c r="AP30" s="1"/>
      <c r="AQ30" s="1"/>
      <c r="AR30" s="27"/>
      <c r="AS30" s="1"/>
      <c r="AT30" s="1"/>
      <c r="AU30" s="1"/>
      <c r="AV30" s="1"/>
      <c r="AW30" s="1"/>
      <c r="AX30" s="31">
        <f>VLOOKUP('Familia y Amigos'!F34,Setup!$B$13:$C$21,2,FALSE)</f>
        <v>30.41</v>
      </c>
      <c r="AY30" s="1"/>
      <c r="AZ30" s="1"/>
      <c r="BA30" s="1"/>
      <c r="BB30" s="1"/>
      <c r="BC30" s="27"/>
      <c r="BO30" s="1"/>
      <c r="BP30" s="1" t="s">
        <v>82</v>
      </c>
      <c r="BQ30" s="1"/>
      <c r="BR30" s="1"/>
      <c r="BS30" s="8" t="s">
        <v>105</v>
      </c>
      <c r="BT30" s="5"/>
      <c r="BU30" s="5"/>
      <c r="BV30" s="9" t="s">
        <v>110</v>
      </c>
      <c r="BW30" s="3">
        <f>Diversión!I35</f>
        <v>0</v>
      </c>
      <c r="BX30" s="1"/>
      <c r="BY30" s="28">
        <f>($BY$2*BW30)/BT31</f>
        <v>0</v>
      </c>
    </row>
    <row r="31" spans="1:90" x14ac:dyDescent="0.2">
      <c r="L31" s="1"/>
      <c r="M31" s="1"/>
      <c r="N31" s="1"/>
      <c r="O31" s="1"/>
      <c r="P31" s="1"/>
      <c r="Q31" s="31">
        <f>VLOOKUP('Cuentas de casa'!F35,Setup!$B$13:$C$21,2,FALSE)</f>
        <v>30.41</v>
      </c>
      <c r="R31" s="1"/>
      <c r="S31" s="1"/>
      <c r="T31" s="1"/>
      <c r="U31" s="1"/>
      <c r="V31" s="33"/>
      <c r="W31" s="1"/>
      <c r="X31" s="1" t="s">
        <v>149</v>
      </c>
      <c r="Y31" s="1"/>
      <c r="Z31" s="1"/>
      <c r="AA31" s="8" t="s">
        <v>105</v>
      </c>
      <c r="AB31" s="5"/>
      <c r="AC31" s="5"/>
      <c r="AD31" s="9" t="s">
        <v>110</v>
      </c>
      <c r="AE31" s="3">
        <f>'Vida diaria'!I36</f>
        <v>0</v>
      </c>
      <c r="AF31" s="1"/>
      <c r="AG31" s="28">
        <f>($AG$2*AE31)/AB32</f>
        <v>0</v>
      </c>
      <c r="AH31" s="1"/>
      <c r="AI31" s="1" t="s">
        <v>29</v>
      </c>
      <c r="AJ31" s="1"/>
      <c r="AK31" s="1"/>
      <c r="AL31" s="8" t="s">
        <v>105</v>
      </c>
      <c r="AM31" s="5"/>
      <c r="AN31" s="5"/>
      <c r="AO31" s="9" t="s">
        <v>110</v>
      </c>
      <c r="AP31" s="3">
        <f>'Seguros, Créd. y Bancos'!I36</f>
        <v>0</v>
      </c>
      <c r="AQ31" s="1"/>
      <c r="AR31" s="28">
        <f>($AR$2*AP31)/AM32</f>
        <v>0</v>
      </c>
      <c r="AS31" s="1" t="s">
        <v>51</v>
      </c>
      <c r="AT31" s="1"/>
      <c r="AU31" s="1"/>
      <c r="AV31" s="1"/>
      <c r="AW31" s="8" t="s">
        <v>105</v>
      </c>
      <c r="AX31" s="5"/>
      <c r="AY31" s="5"/>
      <c r="AZ31" s="9" t="s">
        <v>110</v>
      </c>
      <c r="BA31" s="3">
        <f>'Familia y Amigos'!I36</f>
        <v>0</v>
      </c>
      <c r="BB31" s="1"/>
      <c r="BC31" s="28">
        <f>($BC$2*BA31)/AX32</f>
        <v>0</v>
      </c>
      <c r="BO31" s="1"/>
      <c r="BP31" s="1"/>
      <c r="BQ31" s="1"/>
      <c r="BR31" s="1"/>
      <c r="BS31" s="1"/>
      <c r="BT31" s="31">
        <f>VLOOKUP(Diversión!F35,Setup!$B$13:$C$21,2,FALSE)</f>
        <v>30.41</v>
      </c>
      <c r="BU31" s="1"/>
      <c r="BV31" s="1"/>
      <c r="BW31" s="1"/>
      <c r="BX31" s="1"/>
      <c r="BY31" s="27"/>
    </row>
    <row r="32" spans="1:90" x14ac:dyDescent="0.2">
      <c r="L32" s="1"/>
      <c r="M32" s="1" t="s">
        <v>129</v>
      </c>
      <c r="N32" s="1"/>
      <c r="O32" s="1"/>
      <c r="P32" s="8" t="s">
        <v>105</v>
      </c>
      <c r="Q32" s="5"/>
      <c r="R32" s="5"/>
      <c r="S32" s="9" t="s">
        <v>110</v>
      </c>
      <c r="T32" s="3">
        <f>'Cuentas de casa'!I37</f>
        <v>0</v>
      </c>
      <c r="U32" s="1"/>
      <c r="V32" s="32">
        <f>($V$2*T32)/Q33</f>
        <v>0</v>
      </c>
      <c r="W32" s="1"/>
      <c r="X32" s="1"/>
      <c r="Y32" s="1"/>
      <c r="Z32" s="1"/>
      <c r="AA32" s="1"/>
      <c r="AB32" s="31">
        <f>VLOOKUP('Vida diaria'!F36,Setup!$B$13:$C$21,2,FALSE)</f>
        <v>30.41</v>
      </c>
      <c r="AC32" s="1"/>
      <c r="AD32" s="1"/>
      <c r="AE32" s="1"/>
      <c r="AF32" s="1"/>
      <c r="AG32" s="27"/>
      <c r="AH32" s="1"/>
      <c r="AI32" s="1"/>
      <c r="AJ32" s="1"/>
      <c r="AK32" s="1"/>
      <c r="AL32" s="1"/>
      <c r="AM32" s="31">
        <f>VLOOKUP('Seguros, Créd. y Bancos'!F36,Setup!$B$13:$C$21,2,FALSE)</f>
        <v>30.41</v>
      </c>
      <c r="AN32" s="1"/>
      <c r="AO32" s="1"/>
      <c r="AP32" s="1"/>
      <c r="AQ32" s="1"/>
      <c r="AR32" s="27"/>
      <c r="AS32" s="1"/>
      <c r="AT32" s="1"/>
      <c r="AU32" s="1"/>
      <c r="AV32" s="1"/>
      <c r="AW32" s="1"/>
      <c r="AX32" s="31">
        <f>VLOOKUP('Familia y Amigos'!F36,Setup!$B$13:$C$21,2,FALSE)</f>
        <v>30.41</v>
      </c>
      <c r="AY32" s="1"/>
      <c r="AZ32" s="1"/>
      <c r="BA32" s="1"/>
      <c r="BB32" s="1"/>
      <c r="BC32" s="27"/>
      <c r="BO32" s="1"/>
      <c r="BP32" s="1" t="s">
        <v>83</v>
      </c>
      <c r="BQ32" s="1"/>
      <c r="BR32" s="1"/>
      <c r="BS32" s="8" t="s">
        <v>105</v>
      </c>
      <c r="BT32" s="5"/>
      <c r="BU32" s="5"/>
      <c r="BV32" s="9" t="s">
        <v>110</v>
      </c>
      <c r="BW32" s="3">
        <f>Diversión!I37</f>
        <v>0</v>
      </c>
      <c r="BX32" s="1"/>
      <c r="BY32" s="28">
        <f>($BY$2*BW32)/BT33</f>
        <v>0</v>
      </c>
    </row>
    <row r="33" spans="12:77" x14ac:dyDescent="0.2">
      <c r="L33" s="1"/>
      <c r="M33" s="1"/>
      <c r="N33" s="1"/>
      <c r="O33" s="1"/>
      <c r="P33" s="1"/>
      <c r="Q33" s="31">
        <f>VLOOKUP('Cuentas de casa'!F37,Setup!$B$13:$C$21,2,FALSE)</f>
        <v>30.41</v>
      </c>
      <c r="R33" s="1"/>
      <c r="S33" s="1"/>
      <c r="T33" s="1"/>
      <c r="U33" s="1"/>
      <c r="V33" s="33"/>
      <c r="W33" s="1"/>
      <c r="X33" s="1" t="s">
        <v>150</v>
      </c>
      <c r="Y33" s="1"/>
      <c r="Z33" s="1"/>
      <c r="AA33" s="8" t="s">
        <v>105</v>
      </c>
      <c r="AB33" s="5"/>
      <c r="AC33" s="5"/>
      <c r="AD33" s="9" t="s">
        <v>110</v>
      </c>
      <c r="AE33" s="3">
        <f>'Vida diaria'!I38</f>
        <v>0</v>
      </c>
      <c r="AF33" s="1"/>
      <c r="AG33" s="28">
        <f>($AG$2*AE33)/AB34</f>
        <v>0</v>
      </c>
      <c r="AH33" s="1" t="s">
        <v>30</v>
      </c>
      <c r="AI33" s="1"/>
      <c r="AJ33" s="1"/>
      <c r="AK33" s="1"/>
      <c r="AL33" s="1"/>
      <c r="AM33" s="1"/>
      <c r="AN33" s="1"/>
      <c r="AO33" s="1"/>
      <c r="AP33" s="1"/>
      <c r="AQ33" s="1"/>
      <c r="AR33" s="27"/>
      <c r="AS33" s="1" t="s">
        <v>154</v>
      </c>
      <c r="AT33" s="1"/>
      <c r="AU33" s="1"/>
      <c r="AV33" s="1"/>
      <c r="AW33" s="1"/>
      <c r="AX33" s="1"/>
      <c r="AY33" s="1"/>
      <c r="AZ33" s="1"/>
      <c r="BA33" s="1"/>
      <c r="BB33" s="1"/>
      <c r="BC33" s="27"/>
      <c r="BO33" s="1"/>
      <c r="BP33" s="1"/>
      <c r="BQ33" s="1"/>
      <c r="BR33" s="1"/>
      <c r="BS33" s="1"/>
      <c r="BT33" s="31">
        <f>VLOOKUP(Diversión!F37,Setup!$B$13:$C$21,2,FALSE)</f>
        <v>30.41</v>
      </c>
      <c r="BU33" s="1"/>
      <c r="BV33" s="1"/>
      <c r="BW33" s="1"/>
      <c r="BX33" s="1"/>
      <c r="BY33" s="27"/>
    </row>
    <row r="34" spans="12:77" x14ac:dyDescent="0.2">
      <c r="L34" s="1" t="s">
        <v>154</v>
      </c>
      <c r="M34" s="1"/>
      <c r="N34" s="1"/>
      <c r="O34" s="1"/>
      <c r="P34" s="1"/>
      <c r="Q34" s="1"/>
      <c r="R34" s="1"/>
      <c r="S34" s="1"/>
      <c r="T34" s="1"/>
      <c r="U34" s="1"/>
      <c r="V34" s="33"/>
      <c r="W34" s="1"/>
      <c r="X34" s="1"/>
      <c r="Y34" s="1"/>
      <c r="Z34" s="1"/>
      <c r="AA34" s="1"/>
      <c r="AB34" s="31">
        <f>VLOOKUP('Vida diaria'!F38,Setup!$B$13:$C$21,2,FALSE)</f>
        <v>30.41</v>
      </c>
      <c r="AC34" s="1"/>
      <c r="AD34" s="1"/>
      <c r="AE34" s="1"/>
      <c r="AF34" s="1"/>
      <c r="AG34" s="27"/>
      <c r="AH34" s="1"/>
      <c r="AI34" s="1" t="s">
        <v>31</v>
      </c>
      <c r="AJ34" s="1"/>
      <c r="AK34" s="1"/>
      <c r="AL34" s="8" t="s">
        <v>105</v>
      </c>
      <c r="AM34" s="5"/>
      <c r="AN34" s="5"/>
      <c r="AO34" s="9" t="s">
        <v>110</v>
      </c>
      <c r="AP34" s="3">
        <f>'Seguros, Créd. y Bancos'!I39</f>
        <v>0</v>
      </c>
      <c r="AQ34" s="1"/>
      <c r="AR34" s="28">
        <f>($AR$2*AP34)/AM35</f>
        <v>0</v>
      </c>
      <c r="AS34" s="1"/>
      <c r="AT34" s="1"/>
      <c r="AU34" s="1"/>
      <c r="AV34" s="1"/>
      <c r="AW34" s="8" t="s">
        <v>105</v>
      </c>
      <c r="AX34" s="5"/>
      <c r="AY34" s="5"/>
      <c r="AZ34" s="9" t="s">
        <v>110</v>
      </c>
      <c r="BA34" s="3">
        <f>'Familia y Amigos'!I39</f>
        <v>0</v>
      </c>
      <c r="BB34" s="1"/>
      <c r="BC34" s="28">
        <f>($BC$2*BA34)/AX35</f>
        <v>0</v>
      </c>
      <c r="BO34" s="1" t="s">
        <v>154</v>
      </c>
      <c r="BP34" s="1"/>
      <c r="BQ34" s="1"/>
      <c r="BR34" s="1"/>
      <c r="BS34" s="1"/>
      <c r="BT34" s="1"/>
      <c r="BU34" s="1"/>
      <c r="BV34" s="1"/>
      <c r="BW34" s="1"/>
      <c r="BX34" s="1"/>
      <c r="BY34" s="27"/>
    </row>
    <row r="35" spans="12:77" x14ac:dyDescent="0.2">
      <c r="L35" s="1"/>
      <c r="M35" s="1"/>
      <c r="N35" s="1"/>
      <c r="O35" s="1"/>
      <c r="P35" s="8" t="s">
        <v>105</v>
      </c>
      <c r="Q35" s="5"/>
      <c r="R35" s="5"/>
      <c r="S35" s="9" t="s">
        <v>110</v>
      </c>
      <c r="T35" s="3">
        <f>'Cuentas de casa'!I40</f>
        <v>0</v>
      </c>
      <c r="U35" s="1"/>
      <c r="V35" s="32">
        <f>($V$2*T35)/Q36</f>
        <v>0</v>
      </c>
      <c r="W35" s="1"/>
      <c r="X35" s="1" t="s">
        <v>151</v>
      </c>
      <c r="Y35" s="1"/>
      <c r="Z35" s="1"/>
      <c r="AA35" s="8" t="s">
        <v>105</v>
      </c>
      <c r="AB35" s="5"/>
      <c r="AC35" s="5"/>
      <c r="AD35" s="9" t="s">
        <v>110</v>
      </c>
      <c r="AE35" s="3">
        <f>'Vida diaria'!I40</f>
        <v>0</v>
      </c>
      <c r="AF35" s="1"/>
      <c r="AG35" s="28">
        <f>($AG$2*AE35)/AB36</f>
        <v>0</v>
      </c>
      <c r="AH35" s="1"/>
      <c r="AI35" s="1"/>
      <c r="AJ35" s="1"/>
      <c r="AK35" s="1"/>
      <c r="AL35" s="1"/>
      <c r="AM35" s="31">
        <f>VLOOKUP('Seguros, Créd. y Bancos'!F39,Setup!$B$13:$C$21,2,FALSE)</f>
        <v>30.41</v>
      </c>
      <c r="AN35" s="1"/>
      <c r="AO35" s="1"/>
      <c r="AP35" s="1"/>
      <c r="AQ35" s="1"/>
      <c r="AR35" s="27"/>
      <c r="AS35" s="1"/>
      <c r="AT35" s="1"/>
      <c r="AU35" s="1"/>
      <c r="AV35" s="1"/>
      <c r="AW35" s="1"/>
      <c r="AX35" s="31">
        <f>VLOOKUP('Familia y Amigos'!F39,Setup!$B$13:$C$21,2,FALSE)</f>
        <v>30.41</v>
      </c>
      <c r="AY35" s="1"/>
      <c r="AZ35" s="1"/>
      <c r="BA35" s="1"/>
      <c r="BB35" s="1"/>
      <c r="BC35" s="27"/>
      <c r="BO35" s="1"/>
      <c r="BP35" s="1"/>
      <c r="BQ35" s="1"/>
      <c r="BR35" s="1"/>
      <c r="BS35" s="8" t="s">
        <v>105</v>
      </c>
      <c r="BT35" s="5"/>
      <c r="BU35" s="5"/>
      <c r="BV35" s="9" t="s">
        <v>110</v>
      </c>
      <c r="BW35" s="3">
        <f>Diversión!I40</f>
        <v>0</v>
      </c>
      <c r="BX35" s="1"/>
      <c r="BY35" s="28">
        <f>($BY$2*BW35)/BT36</f>
        <v>0</v>
      </c>
    </row>
    <row r="36" spans="12:77" x14ac:dyDescent="0.2">
      <c r="L36" s="1"/>
      <c r="M36" s="1"/>
      <c r="N36" s="1"/>
      <c r="O36" s="1"/>
      <c r="P36" s="1"/>
      <c r="Q36" s="31">
        <f>VLOOKUP('Cuentas de casa'!F40,Setup!$B$13:$C$21,2,FALSE)</f>
        <v>30.41</v>
      </c>
      <c r="R36" s="1"/>
      <c r="S36" s="1"/>
      <c r="T36" s="1"/>
      <c r="U36" s="1"/>
      <c r="V36" s="33"/>
      <c r="W36" s="1"/>
      <c r="X36" s="1"/>
      <c r="Y36" s="1"/>
      <c r="Z36" s="1"/>
      <c r="AA36" s="1"/>
      <c r="AB36" s="31">
        <f>VLOOKUP('Vida diaria'!F40,Setup!$B$13:$C$21,2,FALSE)</f>
        <v>30.41</v>
      </c>
      <c r="AC36" s="1"/>
      <c r="AD36" s="1"/>
      <c r="AE36" s="1"/>
      <c r="AF36" s="1"/>
      <c r="AG36" s="27"/>
      <c r="AH36" s="1"/>
      <c r="AI36" s="1" t="s">
        <v>32</v>
      </c>
      <c r="AJ36" s="1"/>
      <c r="AK36" s="1"/>
      <c r="AL36" s="8" t="s">
        <v>105</v>
      </c>
      <c r="AM36" s="5"/>
      <c r="AN36" s="5"/>
      <c r="AO36" s="9" t="s">
        <v>110</v>
      </c>
      <c r="AP36" s="3">
        <f>'Seguros, Créd. y Bancos'!I41</f>
        <v>0</v>
      </c>
      <c r="AQ36" s="1"/>
      <c r="AR36" s="28">
        <f>($AR$2*AP36)/AM37</f>
        <v>0</v>
      </c>
      <c r="AS36" s="1"/>
      <c r="AT36" s="1"/>
      <c r="AU36" s="1"/>
      <c r="AV36" s="1"/>
      <c r="AW36" s="8" t="s">
        <v>105</v>
      </c>
      <c r="AX36" s="5"/>
      <c r="AY36" s="5"/>
      <c r="AZ36" s="9" t="s">
        <v>110</v>
      </c>
      <c r="BA36" s="3">
        <f>'Familia y Amigos'!I41</f>
        <v>0</v>
      </c>
      <c r="BB36" s="1"/>
      <c r="BC36" s="28">
        <f>($BC$2*BA36)/AX37</f>
        <v>0</v>
      </c>
      <c r="BO36" s="1"/>
      <c r="BP36" s="1"/>
      <c r="BQ36" s="1"/>
      <c r="BR36" s="1"/>
      <c r="BS36" s="1"/>
      <c r="BT36" s="31">
        <f>VLOOKUP(Diversión!F40,Setup!$B$13:$C$21,2,FALSE)</f>
        <v>30.41</v>
      </c>
      <c r="BU36" s="1"/>
      <c r="BV36" s="1"/>
      <c r="BW36" s="1"/>
      <c r="BX36" s="1"/>
      <c r="BY36" s="27"/>
    </row>
    <row r="37" spans="12:77" x14ac:dyDescent="0.2">
      <c r="L37" s="1"/>
      <c r="M37" s="1"/>
      <c r="N37" s="1"/>
      <c r="O37" s="1"/>
      <c r="P37" s="8" t="s">
        <v>105</v>
      </c>
      <c r="Q37" s="5"/>
      <c r="R37" s="5"/>
      <c r="S37" s="9" t="s">
        <v>110</v>
      </c>
      <c r="T37" s="3">
        <f>'Cuentas de casa'!I42</f>
        <v>0</v>
      </c>
      <c r="U37" s="1"/>
      <c r="V37" s="32">
        <f>($V$2*T37)/Q38</f>
        <v>0</v>
      </c>
      <c r="W37" s="1"/>
      <c r="X37" s="1" t="s">
        <v>152</v>
      </c>
      <c r="Y37" s="1"/>
      <c r="Z37" s="1"/>
      <c r="AA37" s="8" t="s">
        <v>105</v>
      </c>
      <c r="AB37" s="5"/>
      <c r="AC37" s="5"/>
      <c r="AD37" s="9" t="s">
        <v>110</v>
      </c>
      <c r="AE37" s="3">
        <f>'Vida diaria'!I42</f>
        <v>0</v>
      </c>
      <c r="AF37" s="1"/>
      <c r="AG37" s="28">
        <f>($AG$2*AE37)/AB38</f>
        <v>0</v>
      </c>
      <c r="AH37" s="1"/>
      <c r="AI37" s="1"/>
      <c r="AJ37" s="1"/>
      <c r="AK37" s="1"/>
      <c r="AL37" s="1"/>
      <c r="AM37" s="31">
        <f>VLOOKUP('Seguros, Créd. y Bancos'!F41,Setup!$B$13:$C$21,2,FALSE)</f>
        <v>30.41</v>
      </c>
      <c r="AN37" s="1"/>
      <c r="AO37" s="1"/>
      <c r="AP37" s="1"/>
      <c r="AQ37" s="1"/>
      <c r="AR37" s="27"/>
      <c r="AS37" s="1"/>
      <c r="AT37" s="1"/>
      <c r="AU37" s="1"/>
      <c r="AV37" s="1"/>
      <c r="AW37" s="1"/>
      <c r="AX37" s="31">
        <f>VLOOKUP('Familia y Amigos'!F41,Setup!$B$13:$C$21,2,FALSE)</f>
        <v>30.41</v>
      </c>
      <c r="AY37" s="1"/>
      <c r="AZ37" s="1"/>
      <c r="BA37" s="1"/>
      <c r="BB37" s="1"/>
      <c r="BC37" s="27"/>
      <c r="BO37" s="1"/>
      <c r="BP37" s="1"/>
      <c r="BQ37" s="1"/>
      <c r="BR37" s="1"/>
      <c r="BS37" s="8" t="s">
        <v>105</v>
      </c>
      <c r="BT37" s="5"/>
      <c r="BU37" s="5"/>
      <c r="BV37" s="9" t="s">
        <v>110</v>
      </c>
      <c r="BW37" s="3">
        <f>Diversión!I42</f>
        <v>0</v>
      </c>
      <c r="BX37" s="1"/>
      <c r="BY37" s="28">
        <f>($BY$2*BW37)/BT38</f>
        <v>0</v>
      </c>
    </row>
    <row r="38" spans="12:77" x14ac:dyDescent="0.2">
      <c r="L38" s="1"/>
      <c r="M38" s="1"/>
      <c r="N38" s="1"/>
      <c r="O38" s="1"/>
      <c r="P38" s="1"/>
      <c r="Q38" s="31">
        <f>VLOOKUP('Cuentas de casa'!F42,Setup!$B$13:$C$21,2,FALSE)</f>
        <v>30.41</v>
      </c>
      <c r="R38" s="1"/>
      <c r="S38" s="1"/>
      <c r="T38" s="1"/>
      <c r="U38" s="1"/>
      <c r="V38" s="33"/>
      <c r="W38" s="1"/>
      <c r="X38" s="1"/>
      <c r="Y38" s="1"/>
      <c r="Z38" s="1"/>
      <c r="AA38" s="1"/>
      <c r="AB38" s="31">
        <f>VLOOKUP('Vida diaria'!F42,Setup!$B$13:$C$21,2,FALSE)</f>
        <v>30.41</v>
      </c>
      <c r="AC38" s="1"/>
      <c r="AD38" s="1"/>
      <c r="AE38" s="1"/>
      <c r="AF38" s="1"/>
      <c r="AG38" s="27"/>
      <c r="AH38" s="1" t="s">
        <v>154</v>
      </c>
      <c r="AI38" s="1"/>
      <c r="AJ38" s="1"/>
      <c r="AK38" s="1"/>
      <c r="AL38" s="1"/>
      <c r="AM38" s="1"/>
      <c r="AN38" s="1"/>
      <c r="AO38" s="1"/>
      <c r="AP38" s="1"/>
      <c r="AQ38" s="1"/>
      <c r="AR38" s="27"/>
      <c r="AS38" s="1"/>
      <c r="AT38" s="1"/>
      <c r="AU38" s="1"/>
      <c r="AV38" s="1"/>
      <c r="AW38" s="1"/>
      <c r="AX38" s="13" t="s">
        <v>52</v>
      </c>
      <c r="AY38" s="13"/>
      <c r="AZ38" s="13"/>
      <c r="BA38" s="13"/>
      <c r="BB38" s="13"/>
      <c r="BC38" s="28">
        <f>SUM(BC4,BC6,BC8,BC10,BC12,BC15,BC17,BC19,BC21,BC24,BC26,BC29,BC31,BC34,BC36)</f>
        <v>0</v>
      </c>
      <c r="BO38" s="1"/>
      <c r="BP38" s="1"/>
      <c r="BQ38" s="1"/>
      <c r="BR38" s="1"/>
      <c r="BS38" s="1"/>
      <c r="BT38" s="31">
        <f>VLOOKUP(Diversión!F42,Setup!$B$13:$C$21,2,FALSE)</f>
        <v>30.41</v>
      </c>
      <c r="BU38" s="1"/>
      <c r="BV38" s="1"/>
      <c r="BW38" s="1"/>
      <c r="BX38" s="1"/>
      <c r="BY38" s="27"/>
    </row>
    <row r="39" spans="12:77" x14ac:dyDescent="0.2">
      <c r="L39" s="1"/>
      <c r="M39" s="1"/>
      <c r="N39" s="1"/>
      <c r="O39" s="1"/>
      <c r="P39" s="1"/>
      <c r="Q39" s="1"/>
      <c r="R39" s="1"/>
      <c r="S39" s="1"/>
      <c r="T39" s="1"/>
      <c r="U39" s="1"/>
      <c r="V39" s="33"/>
      <c r="W39" s="1"/>
      <c r="X39" s="1" t="s">
        <v>153</v>
      </c>
      <c r="Y39" s="1"/>
      <c r="Z39" s="1"/>
      <c r="AA39" s="8" t="s">
        <v>105</v>
      </c>
      <c r="AB39" s="5"/>
      <c r="AC39" s="5"/>
      <c r="AD39" s="9" t="s">
        <v>110</v>
      </c>
      <c r="AE39" s="3">
        <f>'Vida diaria'!I44</f>
        <v>0</v>
      </c>
      <c r="AF39" s="1"/>
      <c r="AG39" s="28">
        <f>($AG$2*AE39)/AB40</f>
        <v>0</v>
      </c>
      <c r="AH39" s="1"/>
      <c r="AI39" s="1"/>
      <c r="AJ39" s="1"/>
      <c r="AK39" s="1"/>
      <c r="AL39" s="8" t="s">
        <v>105</v>
      </c>
      <c r="AM39" s="5"/>
      <c r="AN39" s="5"/>
      <c r="AO39" s="9" t="s">
        <v>110</v>
      </c>
      <c r="AP39" s="3">
        <f>'Seguros, Créd. y Bancos'!I44</f>
        <v>0</v>
      </c>
      <c r="AQ39" s="1"/>
      <c r="AR39" s="28">
        <f>($AR$2*AP39)/AM40</f>
        <v>0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27"/>
      <c r="BO39" s="1"/>
      <c r="BP39" s="1"/>
      <c r="BQ39" s="1"/>
      <c r="BR39" s="1"/>
      <c r="BS39" s="1"/>
      <c r="BT39" s="13" t="s">
        <v>67</v>
      </c>
      <c r="BU39" s="13"/>
      <c r="BV39" s="13"/>
      <c r="BW39" s="13"/>
      <c r="BX39" s="13"/>
      <c r="BY39" s="28">
        <f>SUM(BY4,BY6,BY8,BY10,BY12,BY14,BY16,BY19,BY21,BY23,BY25,BY28,BY30,BY32,BY35,BY37)</f>
        <v>0</v>
      </c>
    </row>
    <row r="40" spans="12:77" x14ac:dyDescent="0.2">
      <c r="L40" s="1"/>
      <c r="M40" s="1"/>
      <c r="N40" s="1"/>
      <c r="O40" s="1"/>
      <c r="P40" s="1"/>
      <c r="Q40" s="5" t="s">
        <v>130</v>
      </c>
      <c r="R40" s="1"/>
      <c r="S40" s="1"/>
      <c r="T40" s="1"/>
      <c r="U40" s="1"/>
      <c r="V40" s="32">
        <f>SUM(V4,V6,V9,V11,V14,V16,V18,V20,V22,V24,V26,V28,V30,V32,V35,V37)</f>
        <v>0</v>
      </c>
      <c r="W40" s="1"/>
      <c r="X40" s="1"/>
      <c r="Y40" s="1"/>
      <c r="Z40" s="1"/>
      <c r="AA40" s="1"/>
      <c r="AB40" s="31">
        <f>VLOOKUP('Vida diaria'!F44,Setup!$B$13:$C$21,2,FALSE)</f>
        <v>30.41</v>
      </c>
      <c r="AC40" s="1"/>
      <c r="AD40" s="1"/>
      <c r="AE40" s="1"/>
      <c r="AF40" s="1"/>
      <c r="AG40" s="27"/>
      <c r="AH40" s="1"/>
      <c r="AI40" s="1"/>
      <c r="AJ40" s="1"/>
      <c r="AK40" s="1"/>
      <c r="AL40" s="1"/>
      <c r="AM40" s="31">
        <f>VLOOKUP('Seguros, Créd. y Bancos'!F44,Setup!$B$13:$C$21,2,FALSE)</f>
        <v>30.41</v>
      </c>
      <c r="AN40" s="1"/>
      <c r="AO40" s="1"/>
      <c r="AP40" s="1"/>
      <c r="AQ40" s="1"/>
      <c r="AR40" s="27"/>
      <c r="AS40" s="1"/>
      <c r="AT40" s="1"/>
      <c r="AU40" s="1"/>
      <c r="AV40" s="1"/>
      <c r="AW40" s="1"/>
      <c r="AX40" s="1" t="s">
        <v>156</v>
      </c>
      <c r="AY40" s="1"/>
      <c r="AZ40" s="1"/>
      <c r="BA40" s="1"/>
      <c r="BB40" s="1"/>
      <c r="BC40" s="28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27"/>
    </row>
    <row r="41" spans="12:77" x14ac:dyDescent="0.2">
      <c r="L41" s="1"/>
      <c r="M41" s="1"/>
      <c r="N41" s="1"/>
      <c r="O41" s="1"/>
      <c r="P41" s="1"/>
      <c r="Q41" s="5"/>
      <c r="R41" s="1"/>
      <c r="S41" s="1"/>
      <c r="T41" s="1"/>
      <c r="U41" s="1"/>
      <c r="V41" s="33"/>
      <c r="W41" s="1" t="s">
        <v>154</v>
      </c>
      <c r="X41" s="1"/>
      <c r="Y41" s="1"/>
      <c r="Z41" s="1"/>
      <c r="AA41" s="1"/>
      <c r="AB41" s="1"/>
      <c r="AC41" s="1"/>
      <c r="AD41" s="1"/>
      <c r="AE41" s="1"/>
      <c r="AF41" s="1"/>
      <c r="AG41" s="27"/>
      <c r="AH41" s="1"/>
      <c r="AI41" s="1"/>
      <c r="AJ41" s="1"/>
      <c r="AK41" s="1"/>
      <c r="AL41" s="8" t="s">
        <v>105</v>
      </c>
      <c r="AM41" s="5"/>
      <c r="AN41" s="5"/>
      <c r="AO41" s="9" t="s">
        <v>110</v>
      </c>
      <c r="AP41" s="3">
        <f>'Seguros, Créd. y Bancos'!I46</f>
        <v>0</v>
      </c>
      <c r="AQ41" s="1"/>
      <c r="AR41" s="28">
        <f>($AR$2*AP41)/AM42</f>
        <v>0</v>
      </c>
      <c r="BO41" s="1"/>
      <c r="BP41" s="1"/>
      <c r="BQ41" s="1"/>
      <c r="BR41" s="1"/>
      <c r="BS41" s="1"/>
      <c r="BT41" s="1" t="s">
        <v>156</v>
      </c>
      <c r="BU41" s="1"/>
      <c r="BV41" s="1"/>
      <c r="BW41" s="1"/>
      <c r="BX41" s="1"/>
      <c r="BY41" s="28"/>
    </row>
    <row r="42" spans="12:77" x14ac:dyDescent="0.2">
      <c r="L42" s="1"/>
      <c r="M42" s="1"/>
      <c r="N42" s="1"/>
      <c r="O42" s="1"/>
      <c r="P42" s="1"/>
      <c r="Q42" s="1" t="s">
        <v>156</v>
      </c>
      <c r="R42" s="1"/>
      <c r="S42" s="1"/>
      <c r="T42" s="1"/>
      <c r="U42" s="1"/>
      <c r="V42" s="32"/>
      <c r="W42" s="1"/>
      <c r="X42" s="1"/>
      <c r="Y42" s="1"/>
      <c r="Z42" s="1"/>
      <c r="AA42" s="8" t="s">
        <v>105</v>
      </c>
      <c r="AB42" s="5"/>
      <c r="AC42" s="5"/>
      <c r="AD42" s="9" t="s">
        <v>110</v>
      </c>
      <c r="AE42" s="3">
        <f>'Vida diaria'!I47</f>
        <v>0</v>
      </c>
      <c r="AF42" s="1"/>
      <c r="AG42" s="28">
        <f>($AG$2*AE42)/AB43</f>
        <v>0</v>
      </c>
      <c r="AH42" s="1"/>
      <c r="AI42" s="1"/>
      <c r="AJ42" s="1"/>
      <c r="AK42" s="1"/>
      <c r="AL42" s="1"/>
      <c r="AM42" s="31">
        <f>VLOOKUP('Seguros, Créd. y Bancos'!F46,Setup!$B$13:$C$21,2,FALSE)</f>
        <v>30.41</v>
      </c>
      <c r="AN42" s="1"/>
      <c r="AO42" s="1"/>
      <c r="AP42" s="1"/>
      <c r="AQ42" s="1"/>
      <c r="AR42" s="27"/>
    </row>
    <row r="43" spans="12:77" x14ac:dyDescent="0.2">
      <c r="W43" s="1"/>
      <c r="X43" s="1"/>
      <c r="Y43" s="1"/>
      <c r="Z43" s="1"/>
      <c r="AA43" s="1"/>
      <c r="AB43" s="31">
        <f>VLOOKUP('Vida diaria'!F47,Setup!$B$13:$C$21,2,FALSE)</f>
        <v>30.41</v>
      </c>
      <c r="AC43" s="1"/>
      <c r="AD43" s="1"/>
      <c r="AE43" s="1"/>
      <c r="AF43" s="1"/>
      <c r="AG43" s="27"/>
      <c r="AH43" s="1"/>
      <c r="AI43" s="1"/>
      <c r="AJ43" s="1"/>
      <c r="AK43" s="1"/>
      <c r="AL43" s="106" t="s">
        <v>53</v>
      </c>
      <c r="AM43" s="106"/>
      <c r="AN43" s="106"/>
      <c r="AO43" s="106"/>
      <c r="AP43" s="106"/>
      <c r="AQ43" s="1"/>
      <c r="AR43" s="28">
        <f>SUM(AR4,AR6,AR8,AR10,AR13,AR15,AR17,AR20,AR22,AR24,AR27,AR29,AR31,AR34,AR36,AR39,AR41)</f>
        <v>0</v>
      </c>
    </row>
    <row r="44" spans="12:77" x14ac:dyDescent="0.2">
      <c r="W44" s="1"/>
      <c r="X44" s="1"/>
      <c r="Y44" s="1"/>
      <c r="Z44" s="1"/>
      <c r="AA44" s="8" t="s">
        <v>105</v>
      </c>
      <c r="AB44" s="5"/>
      <c r="AC44" s="5"/>
      <c r="AD44" s="9" t="s">
        <v>110</v>
      </c>
      <c r="AE44" s="3">
        <f>'Vida diaria'!I49</f>
        <v>0</v>
      </c>
      <c r="AF44" s="1"/>
      <c r="AG44" s="28">
        <f>($AG$2*AE44)/AB45</f>
        <v>0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27"/>
    </row>
    <row r="45" spans="12:77" x14ac:dyDescent="0.2">
      <c r="W45" s="1"/>
      <c r="X45" s="1"/>
      <c r="Y45" s="1"/>
      <c r="Z45" s="1"/>
      <c r="AA45" s="1"/>
      <c r="AB45" s="31">
        <f>VLOOKUP('Vida diaria'!F49,Setup!$B$13:$C$21,2,FALSE)</f>
        <v>30.41</v>
      </c>
      <c r="AC45" s="1"/>
      <c r="AD45" s="1"/>
      <c r="AE45" s="1"/>
      <c r="AF45" s="1"/>
      <c r="AG45" s="27"/>
      <c r="AH45" s="1"/>
      <c r="AI45" s="1"/>
      <c r="AJ45" s="1"/>
      <c r="AK45" s="1"/>
      <c r="AL45" s="1"/>
      <c r="AM45" s="1" t="s">
        <v>156</v>
      </c>
      <c r="AN45" s="1"/>
      <c r="AO45" s="1"/>
      <c r="AP45" s="1"/>
      <c r="AQ45" s="1"/>
      <c r="AR45" s="28"/>
    </row>
    <row r="46" spans="12:77" x14ac:dyDescent="0.2">
      <c r="W46" s="1"/>
      <c r="X46" s="1"/>
      <c r="Y46" s="1"/>
      <c r="Z46" s="1"/>
      <c r="AA46" s="1"/>
      <c r="AB46" s="5" t="s">
        <v>35</v>
      </c>
      <c r="AC46" s="1"/>
      <c r="AD46" s="1"/>
      <c r="AE46" s="1"/>
      <c r="AF46" s="1"/>
      <c r="AG46" s="32">
        <f>SUM(AG4,AG6,AG8,AG11,AG13,AG15,AG18,AG20,AG22,AG24,AG26,AG28,AG31,AG33,AG35,AG37,AG39,AG42,AG44)</f>
        <v>0</v>
      </c>
    </row>
    <row r="47" spans="12:77" x14ac:dyDescent="0.2"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7"/>
    </row>
    <row r="48" spans="12:77" x14ac:dyDescent="0.2">
      <c r="W48" s="1"/>
      <c r="X48" s="1"/>
      <c r="Y48" s="1"/>
      <c r="Z48" s="1"/>
      <c r="AA48" s="1"/>
      <c r="AB48" s="1" t="s">
        <v>156</v>
      </c>
      <c r="AC48" s="1"/>
      <c r="AD48" s="1"/>
      <c r="AE48" s="1"/>
      <c r="AF48" s="1"/>
      <c r="AG48" s="28">
        <f>V40+AG46</f>
        <v>0</v>
      </c>
    </row>
  </sheetData>
  <mergeCells count="1">
    <mergeCell ref="AL43:AP43"/>
  </mergeCells>
  <phoneticPr fontId="2" type="noConversion"/>
  <dataValidations count="1">
    <dataValidation type="list" allowBlank="1" showInputMessage="1" showErrorMessage="1" sqref="F20:G20 I2 F10 F22:G22 Q35:R35 Q4:R4 Q6:R6 Q9:R9 Q11:R11 Q14:R14 Q16:R16 Q18:R18 Q20:R20 Q22:R22 Q24:R24 Q26:R26 Q28:R28 Q30:R30 Q32:R32 Q37:R37 G4:G10 F4 F6 F8 G13:G17 F13 F15 F17 AB4:AC4 AB6:AC6 AB8:AC8 AB11:AC11 AB13:AC13 AB15:AC15 AB18:AC18 AB20:AC20 AB22:AC22 AB24:AC24 AB26:AC26 AB28:AC28 AB31:AC31 AB33:AC33 AB35:AC35 AB37:AC37 AB39:AC39 AB42:AC42 AB44:AC44 AM39:AN39 AM41:AN41 AM4:AN4 AM6:AN6 AM8:AN8 AM10:AN10 AM13:AN13 AM15:AN15 AM17:AN17 AM20:AN20 AM22:AN22 AM24:AN24 AM27:AN27 AM29:AN29 AM31:AN31 AM34:AN34 AM36:AN36 AX31:AY31 AX19:AY19 AX4:AY4 AX6:AY6 AX8:AY8 AX10:AY10 AX12:AY12 AX15:AY15 AX17:AY17 AX36:AY36 AX34:AY34 AX24:AY24 AX26:AY26 AX29:AY29 AX21:AY21 BI14:BJ14 BI17:BJ17 BI4:BJ4 BI6:BJ6 BI8:BJ8 BI10:BJ10 BI12:BJ12 BI24:BJ24 BI22:BJ22 BI19:BJ19 BT37:BU37 BT35:BU35 BT4:BU4 BT6:BU6 BT8:BU8 BT10:BU10 BT12:BU12 BT14:BU14 BT16:BU16 BT19:BU19 BT21:BU21 BT23:BU23 BT25:BU25 BT28:BU28 BT30:BU30 BT32:BU32">
      <formula1>frecuencia_pagos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22"/>
  <sheetViews>
    <sheetView workbookViewId="0">
      <selection activeCell="B7" sqref="B7"/>
    </sheetView>
  </sheetViews>
  <sheetFormatPr baseColWidth="10" defaultColWidth="11.5" defaultRowHeight="15" x14ac:dyDescent="0.2"/>
  <cols>
    <col min="1" max="1" width="11.5" customWidth="1"/>
    <col min="2" max="2" width="18.83203125" customWidth="1"/>
  </cols>
  <sheetData>
    <row r="1" spans="2:20" x14ac:dyDescent="0.2">
      <c r="B1" s="57" t="s">
        <v>95</v>
      </c>
      <c r="D1" s="130" t="s">
        <v>2</v>
      </c>
      <c r="E1" s="130"/>
    </row>
    <row r="2" spans="2:20" x14ac:dyDescent="0.2">
      <c r="B2" s="58" t="s">
        <v>106</v>
      </c>
      <c r="D2" s="56" t="s">
        <v>5</v>
      </c>
      <c r="E2" s="22" t="s">
        <v>3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2:20" x14ac:dyDescent="0.2">
      <c r="B3" s="58" t="s">
        <v>11</v>
      </c>
      <c r="D3" s="56" t="s">
        <v>6</v>
      </c>
      <c r="E3" s="22" t="s">
        <v>4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2:20" x14ac:dyDescent="0.2">
      <c r="B4" s="58" t="s">
        <v>93</v>
      </c>
    </row>
    <row r="5" spans="2:20" x14ac:dyDescent="0.2">
      <c r="B5" s="58" t="s">
        <v>94</v>
      </c>
    </row>
    <row r="6" spans="2:20" x14ac:dyDescent="0.2">
      <c r="B6" s="58" t="s">
        <v>9</v>
      </c>
    </row>
    <row r="7" spans="2:20" x14ac:dyDescent="0.2">
      <c r="B7" s="58" t="s">
        <v>155</v>
      </c>
    </row>
    <row r="8" spans="2:20" x14ac:dyDescent="0.2">
      <c r="B8" s="58" t="s">
        <v>107</v>
      </c>
    </row>
    <row r="9" spans="2:20" x14ac:dyDescent="0.2">
      <c r="B9" s="58" t="s">
        <v>108</v>
      </c>
    </row>
    <row r="10" spans="2:20" x14ac:dyDescent="0.2">
      <c r="B10" s="58" t="s">
        <v>109</v>
      </c>
    </row>
    <row r="13" spans="2:20" x14ac:dyDescent="0.2">
      <c r="B13" s="56" t="s">
        <v>106</v>
      </c>
      <c r="C13" s="57">
        <v>1</v>
      </c>
    </row>
    <row r="14" spans="2:20" x14ac:dyDescent="0.2">
      <c r="B14" s="56" t="s">
        <v>11</v>
      </c>
      <c r="C14" s="57">
        <v>7</v>
      </c>
    </row>
    <row r="15" spans="2:20" x14ac:dyDescent="0.2">
      <c r="B15" s="56" t="s">
        <v>93</v>
      </c>
      <c r="C15" s="57">
        <v>14</v>
      </c>
    </row>
    <row r="16" spans="2:20" x14ac:dyDescent="0.2">
      <c r="B16" s="56" t="s">
        <v>94</v>
      </c>
      <c r="C16" s="57">
        <v>21</v>
      </c>
    </row>
    <row r="17" spans="2:3" x14ac:dyDescent="0.2">
      <c r="B17" s="56" t="s">
        <v>10</v>
      </c>
      <c r="C17" s="57">
        <v>28</v>
      </c>
    </row>
    <row r="18" spans="2:3" x14ac:dyDescent="0.2">
      <c r="B18" s="56" t="s">
        <v>155</v>
      </c>
      <c r="C18" s="57">
        <v>30.41</v>
      </c>
    </row>
    <row r="19" spans="2:3" x14ac:dyDescent="0.2">
      <c r="B19" s="56" t="s">
        <v>107</v>
      </c>
      <c r="C19" s="57">
        <v>90</v>
      </c>
    </row>
    <row r="20" spans="2:3" x14ac:dyDescent="0.2">
      <c r="B20" s="56" t="s">
        <v>108</v>
      </c>
      <c r="C20" s="57">
        <v>180</v>
      </c>
    </row>
    <row r="21" spans="2:3" x14ac:dyDescent="0.2">
      <c r="B21" s="56" t="s">
        <v>109</v>
      </c>
      <c r="C21" s="57">
        <v>360</v>
      </c>
    </row>
    <row r="22" spans="2:3" x14ac:dyDescent="0.2">
      <c r="C22" s="21"/>
    </row>
  </sheetData>
  <sheetProtection password="CA9D" sheet="1" objects="1" scenarios="1"/>
  <mergeCells count="1">
    <mergeCell ref="D1:E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89" zoomScaleNormal="89" zoomScalePageLayoutView="90" workbookViewId="0">
      <selection activeCell="V30" sqref="V30"/>
    </sheetView>
  </sheetViews>
  <sheetFormatPr baseColWidth="10" defaultRowHeight="15" x14ac:dyDescent="0.2"/>
  <cols>
    <col min="1" max="1" width="5.6640625" style="1" customWidth="1"/>
    <col min="2" max="4" width="8.83203125" style="1" customWidth="1"/>
    <col min="5" max="5" width="8.33203125" style="1" customWidth="1"/>
    <col min="6" max="6" width="8.83203125" style="1" customWidth="1"/>
    <col min="7" max="7" width="1.6640625" style="1" customWidth="1"/>
    <col min="8" max="8" width="8.33203125" style="1" customWidth="1"/>
    <col min="9" max="9" width="8.83203125" style="1" customWidth="1"/>
    <col min="10" max="10" width="1.6640625" style="1" customWidth="1"/>
    <col min="11" max="11" width="14.33203125" style="1" customWidth="1"/>
    <col min="12" max="256" width="8.83203125" style="1" customWidth="1"/>
    <col min="257" max="16384" width="10.83203125" style="1"/>
  </cols>
  <sheetData>
    <row r="1" spans="1:12" ht="39" x14ac:dyDescent="0.45">
      <c r="A1" s="2" t="s">
        <v>91</v>
      </c>
    </row>
    <row r="3" spans="1:12" ht="16" thickBot="1" x14ac:dyDescent="0.25"/>
    <row r="4" spans="1:12" ht="4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80"/>
      <c r="B5" s="81" t="s">
        <v>92</v>
      </c>
      <c r="C5" s="81"/>
      <c r="D5" s="81"/>
      <c r="E5" s="81"/>
      <c r="F5" s="81"/>
      <c r="G5" s="81"/>
      <c r="H5" s="80"/>
      <c r="I5" s="82" t="s">
        <v>109</v>
      </c>
      <c r="J5" s="5"/>
      <c r="K5" s="93" t="str">
        <f>K29</f>
        <v xml:space="preserve"> </v>
      </c>
      <c r="L5" s="5"/>
    </row>
    <row r="6" spans="1:12" ht="5.25" customHeight="1" thickBot="1" x14ac:dyDescent="0.25">
      <c r="A6" s="83"/>
      <c r="B6" s="83"/>
      <c r="C6" s="83"/>
      <c r="D6" s="83"/>
      <c r="E6" s="83"/>
      <c r="F6" s="83"/>
      <c r="G6" s="83"/>
      <c r="H6" s="83"/>
      <c r="I6" s="84"/>
      <c r="J6" s="6"/>
      <c r="K6" s="64"/>
      <c r="L6" s="6"/>
    </row>
    <row r="7" spans="1:12" x14ac:dyDescent="0.2">
      <c r="A7" s="80"/>
      <c r="B7" s="80"/>
      <c r="C7" s="80"/>
      <c r="D7" s="80"/>
      <c r="E7" s="80"/>
      <c r="F7" s="80"/>
      <c r="G7" s="80"/>
      <c r="H7" s="80"/>
      <c r="I7" s="85"/>
      <c r="K7" s="65"/>
    </row>
    <row r="8" spans="1:12" x14ac:dyDescent="0.2">
      <c r="A8" s="86" t="s">
        <v>99</v>
      </c>
      <c r="B8" s="80"/>
      <c r="C8" s="80"/>
      <c r="D8" s="80"/>
      <c r="E8" s="80"/>
      <c r="F8" s="80"/>
      <c r="G8" s="80"/>
      <c r="H8" s="80"/>
      <c r="I8" s="85"/>
      <c r="K8" s="65"/>
    </row>
    <row r="9" spans="1:12" x14ac:dyDescent="0.2">
      <c r="A9" s="86"/>
      <c r="B9" s="80" t="s">
        <v>124</v>
      </c>
      <c r="C9" s="80"/>
      <c r="D9" s="80"/>
      <c r="E9" s="87" t="s">
        <v>105</v>
      </c>
      <c r="F9" s="88" t="s">
        <v>155</v>
      </c>
      <c r="G9" s="81"/>
      <c r="H9" s="89" t="s">
        <v>195</v>
      </c>
      <c r="I9" s="90"/>
      <c r="K9" s="63" t="str">
        <f>IF(Cálculos!K4&lt;&gt;0,Cálculos!K4," ")</f>
        <v xml:space="preserve"> </v>
      </c>
    </row>
    <row r="10" spans="1:12" ht="4.5" customHeight="1" x14ac:dyDescent="0.2">
      <c r="A10" s="86"/>
      <c r="B10" s="80"/>
      <c r="C10" s="80"/>
      <c r="D10" s="80"/>
      <c r="E10" s="87"/>
      <c r="F10" s="81"/>
      <c r="G10" s="81"/>
      <c r="H10" s="89" t="s">
        <v>195</v>
      </c>
      <c r="I10" s="91"/>
      <c r="K10" s="65"/>
    </row>
    <row r="11" spans="1:12" x14ac:dyDescent="0.2">
      <c r="A11" s="86"/>
      <c r="B11" s="80" t="s">
        <v>96</v>
      </c>
      <c r="C11" s="80"/>
      <c r="D11" s="80"/>
      <c r="E11" s="87" t="s">
        <v>105</v>
      </c>
      <c r="F11" s="88" t="s">
        <v>155</v>
      </c>
      <c r="G11" s="81"/>
      <c r="H11" s="89" t="s">
        <v>195</v>
      </c>
      <c r="I11" s="90"/>
      <c r="K11" s="63" t="str">
        <f>IF(Cálculos!K6&lt;&gt;0,Cálculos!K6," ")</f>
        <v xml:space="preserve"> </v>
      </c>
    </row>
    <row r="12" spans="1:12" ht="4.5" customHeight="1" x14ac:dyDescent="0.2">
      <c r="A12" s="86"/>
      <c r="B12" s="80"/>
      <c r="C12" s="80"/>
      <c r="D12" s="80"/>
      <c r="E12" s="87"/>
      <c r="F12" s="81"/>
      <c r="G12" s="81"/>
      <c r="H12" s="89" t="s">
        <v>195</v>
      </c>
      <c r="I12" s="91"/>
      <c r="K12" s="65"/>
    </row>
    <row r="13" spans="1:12" x14ac:dyDescent="0.2">
      <c r="A13" s="86"/>
      <c r="B13" s="80" t="s">
        <v>97</v>
      </c>
      <c r="C13" s="80"/>
      <c r="D13" s="80"/>
      <c r="E13" s="87" t="s">
        <v>105</v>
      </c>
      <c r="F13" s="88" t="s">
        <v>155</v>
      </c>
      <c r="G13" s="81"/>
      <c r="H13" s="89" t="s">
        <v>195</v>
      </c>
      <c r="I13" s="90"/>
      <c r="K13" s="63" t="str">
        <f>IF(Cálculos!K8&lt;&gt;0,Cálculos!K8," ")</f>
        <v xml:space="preserve"> </v>
      </c>
    </row>
    <row r="14" spans="1:12" ht="4.5" customHeight="1" x14ac:dyDescent="0.2">
      <c r="A14" s="86"/>
      <c r="B14" s="80"/>
      <c r="C14" s="80"/>
      <c r="D14" s="80"/>
      <c r="E14" s="87"/>
      <c r="F14" s="81"/>
      <c r="G14" s="81"/>
      <c r="H14" s="89" t="s">
        <v>195</v>
      </c>
      <c r="I14" s="91"/>
      <c r="K14" s="65"/>
    </row>
    <row r="15" spans="1:12" x14ac:dyDescent="0.2">
      <c r="A15" s="86"/>
      <c r="B15" s="80" t="s">
        <v>98</v>
      </c>
      <c r="C15" s="80"/>
      <c r="D15" s="80"/>
      <c r="E15" s="87" t="s">
        <v>105</v>
      </c>
      <c r="F15" s="88" t="s">
        <v>155</v>
      </c>
      <c r="G15" s="81"/>
      <c r="H15" s="89" t="s">
        <v>195</v>
      </c>
      <c r="I15" s="90"/>
      <c r="K15" s="63" t="str">
        <f>IF(Cálculos!K10&lt;&gt;0,Cálculos!K10," ")</f>
        <v xml:space="preserve"> </v>
      </c>
    </row>
    <row r="16" spans="1:12" ht="4.5" customHeight="1" x14ac:dyDescent="0.2">
      <c r="A16" s="86"/>
      <c r="B16" s="80"/>
      <c r="C16" s="80"/>
      <c r="D16" s="80"/>
      <c r="E16" s="80"/>
      <c r="F16" s="80"/>
      <c r="G16" s="80"/>
      <c r="H16" s="89" t="s">
        <v>195</v>
      </c>
      <c r="I16" s="91"/>
      <c r="K16" s="65"/>
    </row>
    <row r="17" spans="1:11" x14ac:dyDescent="0.2">
      <c r="A17" s="86" t="s">
        <v>100</v>
      </c>
      <c r="B17" s="80"/>
      <c r="C17" s="80"/>
      <c r="D17" s="80"/>
      <c r="E17" s="80"/>
      <c r="F17" s="80"/>
      <c r="G17" s="80"/>
      <c r="H17" s="89"/>
      <c r="I17" s="91"/>
      <c r="K17" s="65"/>
    </row>
    <row r="18" spans="1:11" x14ac:dyDescent="0.2">
      <c r="A18" s="86"/>
      <c r="B18" s="80" t="s">
        <v>101</v>
      </c>
      <c r="C18" s="80"/>
      <c r="D18" s="80"/>
      <c r="E18" s="87" t="s">
        <v>105</v>
      </c>
      <c r="F18" s="88" t="s">
        <v>155</v>
      </c>
      <c r="G18" s="81"/>
      <c r="H18" s="89" t="s">
        <v>195</v>
      </c>
      <c r="I18" s="90"/>
      <c r="K18" s="63" t="str">
        <f>IF(Cálculos!K13&lt;&gt;0,Cálculos!K13," ")</f>
        <v xml:space="preserve"> </v>
      </c>
    </row>
    <row r="19" spans="1:11" ht="4.5" customHeight="1" x14ac:dyDescent="0.2">
      <c r="A19" s="86"/>
      <c r="B19" s="80"/>
      <c r="C19" s="80"/>
      <c r="D19" s="80"/>
      <c r="E19" s="87"/>
      <c r="F19" s="81"/>
      <c r="G19" s="81"/>
      <c r="H19" s="89" t="s">
        <v>195</v>
      </c>
      <c r="I19" s="91"/>
      <c r="K19" s="65"/>
    </row>
    <row r="20" spans="1:11" x14ac:dyDescent="0.2">
      <c r="A20" s="86"/>
      <c r="B20" s="80" t="s">
        <v>102</v>
      </c>
      <c r="C20" s="80"/>
      <c r="D20" s="80"/>
      <c r="E20" s="87" t="s">
        <v>105</v>
      </c>
      <c r="F20" s="88" t="s">
        <v>155</v>
      </c>
      <c r="G20" s="81"/>
      <c r="H20" s="89" t="s">
        <v>195</v>
      </c>
      <c r="I20" s="90"/>
      <c r="K20" s="63" t="str">
        <f>IF(Cálculos!K15&lt;&gt;0,Cálculos!K15," ")</f>
        <v xml:space="preserve"> </v>
      </c>
    </row>
    <row r="21" spans="1:11" ht="4.5" customHeight="1" x14ac:dyDescent="0.2">
      <c r="A21" s="86"/>
      <c r="B21" s="80"/>
      <c r="C21" s="80"/>
      <c r="D21" s="80"/>
      <c r="E21" s="87"/>
      <c r="F21" s="81"/>
      <c r="G21" s="81"/>
      <c r="H21" s="89" t="s">
        <v>195</v>
      </c>
      <c r="I21" s="91"/>
      <c r="K21" s="65"/>
    </row>
    <row r="22" spans="1:11" x14ac:dyDescent="0.2">
      <c r="A22" s="86"/>
      <c r="B22" s="80" t="s">
        <v>103</v>
      </c>
      <c r="C22" s="80"/>
      <c r="D22" s="80"/>
      <c r="E22" s="87" t="s">
        <v>105</v>
      </c>
      <c r="F22" s="88" t="s">
        <v>155</v>
      </c>
      <c r="G22" s="81"/>
      <c r="H22" s="89" t="s">
        <v>195</v>
      </c>
      <c r="I22" s="90"/>
      <c r="K22" s="63" t="str">
        <f>IF(Cálculos!K17&lt;&gt;0,Cálculos!K17," ")</f>
        <v xml:space="preserve"> </v>
      </c>
    </row>
    <row r="23" spans="1:11" ht="4.5" customHeight="1" x14ac:dyDescent="0.2">
      <c r="A23" s="86"/>
      <c r="B23" s="80"/>
      <c r="C23" s="80"/>
      <c r="D23" s="80"/>
      <c r="E23" s="80"/>
      <c r="F23" s="80"/>
      <c r="G23" s="80"/>
      <c r="H23" s="89" t="s">
        <v>195</v>
      </c>
      <c r="I23" s="91"/>
      <c r="K23" s="65"/>
    </row>
    <row r="24" spans="1:11" x14ac:dyDescent="0.2">
      <c r="A24" s="86" t="s">
        <v>174</v>
      </c>
      <c r="B24" s="80"/>
      <c r="C24" s="80"/>
      <c r="D24" s="80"/>
      <c r="E24" s="80"/>
      <c r="F24" s="80"/>
      <c r="G24" s="80"/>
      <c r="H24" s="89"/>
      <c r="I24" s="91"/>
      <c r="K24" s="65"/>
    </row>
    <row r="25" spans="1:11" x14ac:dyDescent="0.2">
      <c r="A25" s="80"/>
      <c r="B25" s="100"/>
      <c r="C25" s="101"/>
      <c r="D25" s="102"/>
      <c r="E25" s="87"/>
      <c r="F25" s="88" t="s">
        <v>155</v>
      </c>
      <c r="G25" s="81"/>
      <c r="H25" s="89" t="s">
        <v>195</v>
      </c>
      <c r="I25" s="90"/>
      <c r="K25" s="63" t="str">
        <f>IF(Cálculos!K20&lt;&gt;0,Cálculos!K20," ")</f>
        <v xml:space="preserve"> </v>
      </c>
    </row>
    <row r="26" spans="1:11" ht="4.5" customHeight="1" x14ac:dyDescent="0.2">
      <c r="A26" s="80"/>
      <c r="B26" s="80"/>
      <c r="C26" s="80"/>
      <c r="D26" s="80"/>
      <c r="E26" s="80"/>
      <c r="F26" s="80"/>
      <c r="G26" s="80"/>
      <c r="H26" s="89" t="s">
        <v>195</v>
      </c>
      <c r="I26" s="92"/>
      <c r="K26" s="65"/>
    </row>
    <row r="27" spans="1:11" x14ac:dyDescent="0.2">
      <c r="A27" s="80"/>
      <c r="B27" s="100"/>
      <c r="C27" s="101"/>
      <c r="D27" s="102"/>
      <c r="E27" s="87" t="s">
        <v>105</v>
      </c>
      <c r="F27" s="88" t="s">
        <v>155</v>
      </c>
      <c r="G27" s="81"/>
      <c r="H27" s="89" t="s">
        <v>195</v>
      </c>
      <c r="I27" s="90"/>
      <c r="K27" s="63" t="str">
        <f>IF(Cálculos!K22&lt;&gt;0,Cálculos!K22," ")</f>
        <v xml:space="preserve"> </v>
      </c>
    </row>
    <row r="28" spans="1:11" x14ac:dyDescent="0.2">
      <c r="E28" s="8"/>
      <c r="F28" s="5"/>
      <c r="G28" s="5"/>
      <c r="H28" s="9"/>
      <c r="I28" s="5"/>
      <c r="K28" s="65"/>
    </row>
    <row r="29" spans="1:11" x14ac:dyDescent="0.2">
      <c r="E29" s="8"/>
      <c r="F29" s="1" t="s">
        <v>8</v>
      </c>
      <c r="K29" s="78" t="str">
        <f>IF(Cálculos!K24&lt;&gt;0,Cálculos!K24," ")</f>
        <v xml:space="preserve"> </v>
      </c>
    </row>
    <row r="31" spans="1:11" x14ac:dyDescent="0.2">
      <c r="G31" s="11" t="s">
        <v>131</v>
      </c>
    </row>
  </sheetData>
  <sheetProtection password="CA9D" sheet="1" objects="1" scenarios="1"/>
  <mergeCells count="2">
    <mergeCell ref="B25:D25"/>
    <mergeCell ref="B27:D27"/>
  </mergeCells>
  <phoneticPr fontId="2" type="noConversion"/>
  <dataValidations disablePrompts="1" count="1">
    <dataValidation type="list" allowBlank="1" showInputMessage="1" showErrorMessage="1" sqref="F25:G25 F27:G28 F9:G15 F18:G22 I5:J5">
      <formula1>frecuencia_pagos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="90" zoomScaleNormal="90" zoomScalePageLayoutView="90" workbookViewId="0">
      <selection activeCell="P18" sqref="P18"/>
    </sheetView>
  </sheetViews>
  <sheetFormatPr baseColWidth="10" defaultRowHeight="15" x14ac:dyDescent="0.2"/>
  <cols>
    <col min="1" max="1" width="5.6640625" style="1" customWidth="1"/>
    <col min="2" max="4" width="8.83203125" style="1" customWidth="1"/>
    <col min="5" max="5" width="8.33203125" style="1" customWidth="1"/>
    <col min="6" max="6" width="8.83203125" style="1" customWidth="1"/>
    <col min="7" max="7" width="1.6640625" style="1" customWidth="1"/>
    <col min="8" max="8" width="8.33203125" style="1" customWidth="1"/>
    <col min="9" max="9" width="8.83203125" style="1" customWidth="1"/>
    <col min="10" max="10" width="1.6640625" style="1" customWidth="1"/>
    <col min="11" max="11" width="14.33203125" style="1" customWidth="1"/>
    <col min="12" max="256" width="8.83203125" style="1" customWidth="1"/>
    <col min="257" max="16384" width="10.83203125" style="1"/>
  </cols>
  <sheetData>
    <row r="1" spans="1:12" ht="39" x14ac:dyDescent="0.45">
      <c r="A1" s="2" t="s">
        <v>111</v>
      </c>
    </row>
    <row r="3" spans="1:12" ht="16" thickBot="1" x14ac:dyDescent="0.25"/>
    <row r="4" spans="1:12" ht="4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5"/>
      <c r="B5" s="5" t="s">
        <v>130</v>
      </c>
      <c r="C5" s="5"/>
      <c r="D5" s="5"/>
      <c r="E5" s="5"/>
      <c r="F5" s="5"/>
      <c r="G5" s="5"/>
      <c r="H5" s="5"/>
      <c r="I5" s="24" t="s">
        <v>155</v>
      </c>
      <c r="J5" s="5"/>
      <c r="K5" s="93" t="str">
        <f>K45</f>
        <v xml:space="preserve"> </v>
      </c>
      <c r="L5" s="5"/>
    </row>
    <row r="6" spans="1:12" ht="4.5" customHeight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96"/>
      <c r="L6" s="6"/>
    </row>
    <row r="7" spans="1:12" x14ac:dyDescent="0.2">
      <c r="K7" s="97"/>
    </row>
    <row r="8" spans="1:12" x14ac:dyDescent="0.2">
      <c r="A8" s="11" t="s">
        <v>196</v>
      </c>
      <c r="K8" s="97"/>
    </row>
    <row r="9" spans="1:12" x14ac:dyDescent="0.2">
      <c r="A9" s="11"/>
      <c r="B9" s="1" t="s">
        <v>175</v>
      </c>
      <c r="E9" s="8" t="s">
        <v>105</v>
      </c>
      <c r="F9" s="3" t="s">
        <v>155</v>
      </c>
      <c r="G9" s="5"/>
      <c r="H9" s="9" t="s">
        <v>199</v>
      </c>
      <c r="I9" s="68"/>
      <c r="K9" s="94" t="str">
        <f>IF(Cálculos!V4&lt;&gt;0,Cálculos!V4," ")</f>
        <v xml:space="preserve"> </v>
      </c>
    </row>
    <row r="10" spans="1:12" ht="4.5" customHeight="1" x14ac:dyDescent="0.2">
      <c r="A10" s="11"/>
      <c r="H10" s="9" t="s">
        <v>199</v>
      </c>
      <c r="I10" s="65"/>
      <c r="K10" s="98"/>
    </row>
    <row r="11" spans="1:12" x14ac:dyDescent="0.2">
      <c r="A11" s="11"/>
      <c r="B11" s="1" t="s">
        <v>197</v>
      </c>
      <c r="E11" s="8" t="s">
        <v>105</v>
      </c>
      <c r="F11" s="3" t="s">
        <v>155</v>
      </c>
      <c r="G11" s="5"/>
      <c r="H11" s="9" t="s">
        <v>199</v>
      </c>
      <c r="I11" s="68"/>
      <c r="K11" s="94" t="str">
        <f>IF(Cálculos!V6&lt;&gt;0,Cálculos!V6," ")</f>
        <v xml:space="preserve"> </v>
      </c>
    </row>
    <row r="12" spans="1:12" ht="4.5" customHeight="1" x14ac:dyDescent="0.2">
      <c r="A12" s="11"/>
      <c r="I12" s="65"/>
      <c r="K12" s="98"/>
    </row>
    <row r="13" spans="1:12" x14ac:dyDescent="0.2">
      <c r="A13" s="11" t="s">
        <v>115</v>
      </c>
      <c r="I13" s="65"/>
      <c r="K13" s="98"/>
    </row>
    <row r="14" spans="1:12" x14ac:dyDescent="0.2">
      <c r="A14" s="11"/>
      <c r="B14" s="1" t="s">
        <v>116</v>
      </c>
      <c r="E14" s="8" t="s">
        <v>105</v>
      </c>
      <c r="F14" s="3" t="s">
        <v>155</v>
      </c>
      <c r="G14" s="5"/>
      <c r="H14" s="9" t="s">
        <v>199</v>
      </c>
      <c r="I14" s="68"/>
      <c r="K14" s="94" t="str">
        <f>IF(Cálculos!V9&lt;&gt;0,Cálculos!V9," ")</f>
        <v xml:space="preserve"> </v>
      </c>
    </row>
    <row r="15" spans="1:12" ht="4.5" customHeight="1" x14ac:dyDescent="0.2">
      <c r="A15" s="11"/>
      <c r="H15" s="9" t="s">
        <v>199</v>
      </c>
      <c r="I15" s="65"/>
      <c r="K15" s="98"/>
    </row>
    <row r="16" spans="1:12" x14ac:dyDescent="0.2">
      <c r="A16" s="11"/>
      <c r="B16" s="1" t="s">
        <v>12</v>
      </c>
      <c r="E16" s="8" t="s">
        <v>105</v>
      </c>
      <c r="F16" s="3" t="s">
        <v>155</v>
      </c>
      <c r="G16" s="5"/>
      <c r="H16" s="9" t="s">
        <v>199</v>
      </c>
      <c r="I16" s="68"/>
      <c r="K16" s="94" t="str">
        <f>IF(Cálculos!V11&lt;&gt;0,Cálculos!V11," ")</f>
        <v xml:space="preserve"> </v>
      </c>
    </row>
    <row r="17" spans="1:11" ht="4.5" customHeight="1" x14ac:dyDescent="0.2">
      <c r="A17" s="11"/>
      <c r="I17" s="65"/>
      <c r="K17" s="98"/>
    </row>
    <row r="18" spans="1:11" x14ac:dyDescent="0.2">
      <c r="A18" s="11" t="s">
        <v>118</v>
      </c>
      <c r="I18" s="65"/>
      <c r="K18" s="98"/>
    </row>
    <row r="19" spans="1:11" x14ac:dyDescent="0.2">
      <c r="A19" s="11"/>
      <c r="B19" s="1" t="s">
        <v>198</v>
      </c>
      <c r="E19" s="8" t="s">
        <v>105</v>
      </c>
      <c r="F19" s="3" t="s">
        <v>155</v>
      </c>
      <c r="G19" s="5"/>
      <c r="H19" s="9" t="s">
        <v>199</v>
      </c>
      <c r="I19" s="68"/>
      <c r="K19" s="94" t="str">
        <f>IF(Cálculos!V14&lt;&gt;0,Cálculos!V14," ")</f>
        <v xml:space="preserve"> </v>
      </c>
    </row>
    <row r="20" spans="1:11" ht="4.5" customHeight="1" x14ac:dyDescent="0.2">
      <c r="A20" s="11"/>
      <c r="H20" s="9" t="s">
        <v>199</v>
      </c>
      <c r="I20" s="65"/>
      <c r="K20" s="98"/>
    </row>
    <row r="21" spans="1:11" x14ac:dyDescent="0.2">
      <c r="A21" s="11"/>
      <c r="B21" s="1" t="s">
        <v>120</v>
      </c>
      <c r="E21" s="8" t="s">
        <v>105</v>
      </c>
      <c r="F21" s="3" t="s">
        <v>155</v>
      </c>
      <c r="G21" s="5"/>
      <c r="H21" s="9" t="s">
        <v>199</v>
      </c>
      <c r="I21" s="68"/>
      <c r="K21" s="94" t="str">
        <f>IF(Cálculos!V16&lt;&gt;0,Cálculos!V16," ")</f>
        <v xml:space="preserve"> </v>
      </c>
    </row>
    <row r="22" spans="1:11" ht="4.5" customHeight="1" x14ac:dyDescent="0.2">
      <c r="A22" s="11"/>
      <c r="H22" s="9" t="s">
        <v>199</v>
      </c>
      <c r="I22" s="65"/>
      <c r="K22" s="98"/>
    </row>
    <row r="23" spans="1:11" x14ac:dyDescent="0.2">
      <c r="A23" s="11"/>
      <c r="B23" s="1" t="s">
        <v>121</v>
      </c>
      <c r="E23" s="8" t="s">
        <v>105</v>
      </c>
      <c r="F23" s="3" t="s">
        <v>155</v>
      </c>
      <c r="G23" s="5"/>
      <c r="H23" s="9" t="s">
        <v>199</v>
      </c>
      <c r="I23" s="68"/>
      <c r="K23" s="94" t="str">
        <f>IF(Cálculos!V18&lt;&gt;0,Cálculos!V18," ")</f>
        <v xml:space="preserve"> </v>
      </c>
    </row>
    <row r="24" spans="1:11" ht="4.5" customHeight="1" x14ac:dyDescent="0.2">
      <c r="A24" s="11"/>
      <c r="H24" s="9" t="s">
        <v>199</v>
      </c>
      <c r="I24" s="65"/>
      <c r="K24" s="98"/>
    </row>
    <row r="25" spans="1:11" x14ac:dyDescent="0.2">
      <c r="A25" s="11"/>
      <c r="B25" s="1" t="s">
        <v>122</v>
      </c>
      <c r="E25" s="8" t="s">
        <v>105</v>
      </c>
      <c r="F25" s="3" t="s">
        <v>155</v>
      </c>
      <c r="G25" s="5"/>
      <c r="H25" s="9" t="s">
        <v>199</v>
      </c>
      <c r="I25" s="68"/>
      <c r="K25" s="94" t="str">
        <f>IF(Cálculos!V20&lt;&gt;0,Cálculos!V20," ")</f>
        <v xml:space="preserve"> </v>
      </c>
    </row>
    <row r="26" spans="1:11" ht="4.5" customHeight="1" x14ac:dyDescent="0.2">
      <c r="A26" s="11"/>
      <c r="H26" s="9" t="s">
        <v>199</v>
      </c>
      <c r="I26" s="65"/>
      <c r="K26" s="98"/>
    </row>
    <row r="27" spans="1:11" x14ac:dyDescent="0.2">
      <c r="A27" s="11"/>
      <c r="B27" s="1" t="s">
        <v>176</v>
      </c>
      <c r="E27" s="8" t="s">
        <v>105</v>
      </c>
      <c r="F27" s="3" t="s">
        <v>155</v>
      </c>
      <c r="G27" s="5"/>
      <c r="H27" s="9" t="s">
        <v>199</v>
      </c>
      <c r="I27" s="68"/>
      <c r="K27" s="94" t="str">
        <f>IF(Cálculos!V22&lt;&gt;0,Cálculos!V22," ")</f>
        <v xml:space="preserve"> </v>
      </c>
    </row>
    <row r="28" spans="1:11" ht="4.5" customHeight="1" x14ac:dyDescent="0.2">
      <c r="A28" s="11"/>
      <c r="H28" s="9" t="s">
        <v>199</v>
      </c>
      <c r="I28" s="65"/>
      <c r="K28" s="98"/>
    </row>
    <row r="29" spans="1:11" x14ac:dyDescent="0.2">
      <c r="A29" s="11"/>
      <c r="B29" s="1" t="s">
        <v>177</v>
      </c>
      <c r="E29" s="8" t="s">
        <v>105</v>
      </c>
      <c r="F29" s="3" t="s">
        <v>155</v>
      </c>
      <c r="G29" s="5"/>
      <c r="H29" s="9" t="s">
        <v>199</v>
      </c>
      <c r="I29" s="68"/>
      <c r="K29" s="94" t="str">
        <f>IF(Cálculos!V24&lt;&gt;0,Cálculos!V24," ")</f>
        <v xml:space="preserve"> </v>
      </c>
    </row>
    <row r="30" spans="1:11" ht="4.5" customHeight="1" x14ac:dyDescent="0.2">
      <c r="A30" s="11"/>
      <c r="H30" s="9" t="s">
        <v>199</v>
      </c>
      <c r="I30" s="65"/>
      <c r="K30" s="98"/>
    </row>
    <row r="31" spans="1:11" x14ac:dyDescent="0.2">
      <c r="A31" s="11"/>
      <c r="B31" s="1" t="s">
        <v>126</v>
      </c>
      <c r="E31" s="8" t="s">
        <v>105</v>
      </c>
      <c r="F31" s="3" t="s">
        <v>155</v>
      </c>
      <c r="G31" s="5"/>
      <c r="H31" s="9" t="s">
        <v>199</v>
      </c>
      <c r="I31" s="68"/>
      <c r="K31" s="94" t="str">
        <f>IF(Cálculos!V26&lt;&gt;0,Cálculos!V26," ")</f>
        <v xml:space="preserve"> </v>
      </c>
    </row>
    <row r="32" spans="1:11" ht="4.5" customHeight="1" x14ac:dyDescent="0.2">
      <c r="A32" s="11"/>
      <c r="H32" s="9" t="s">
        <v>199</v>
      </c>
      <c r="I32" s="65"/>
      <c r="K32" s="98"/>
    </row>
    <row r="33" spans="1:11" x14ac:dyDescent="0.2">
      <c r="A33" s="11"/>
      <c r="B33" s="1" t="s">
        <v>178</v>
      </c>
      <c r="E33" s="8" t="s">
        <v>105</v>
      </c>
      <c r="F33" s="3" t="s">
        <v>155</v>
      </c>
      <c r="G33" s="5"/>
      <c r="H33" s="9" t="s">
        <v>199</v>
      </c>
      <c r="I33" s="68"/>
      <c r="K33" s="94" t="str">
        <f>IF(Cálculos!V28&lt;&gt;0,Cálculos!V28," ")</f>
        <v xml:space="preserve"> </v>
      </c>
    </row>
    <row r="34" spans="1:11" ht="4.5" customHeight="1" x14ac:dyDescent="0.2">
      <c r="A34" s="11"/>
      <c r="H34" s="9" t="s">
        <v>199</v>
      </c>
      <c r="I34" s="65"/>
      <c r="K34" s="98"/>
    </row>
    <row r="35" spans="1:11" x14ac:dyDescent="0.2">
      <c r="A35" s="11"/>
      <c r="B35" s="1" t="s">
        <v>128</v>
      </c>
      <c r="E35" s="8" t="s">
        <v>105</v>
      </c>
      <c r="F35" s="3" t="s">
        <v>155</v>
      </c>
      <c r="G35" s="5"/>
      <c r="H35" s="9" t="s">
        <v>199</v>
      </c>
      <c r="I35" s="68"/>
      <c r="K35" s="94" t="str">
        <f>IF(Cálculos!V30&lt;&gt;0,Cálculos!V30," ")</f>
        <v xml:space="preserve"> </v>
      </c>
    </row>
    <row r="36" spans="1:11" ht="4.5" customHeight="1" x14ac:dyDescent="0.2">
      <c r="A36" s="11"/>
      <c r="H36" s="9" t="s">
        <v>199</v>
      </c>
      <c r="I36" s="65"/>
      <c r="K36" s="98"/>
    </row>
    <row r="37" spans="1:11" x14ac:dyDescent="0.2">
      <c r="A37" s="11"/>
      <c r="B37" s="1" t="s">
        <v>129</v>
      </c>
      <c r="E37" s="8" t="s">
        <v>105</v>
      </c>
      <c r="F37" s="3" t="s">
        <v>155</v>
      </c>
      <c r="G37" s="5"/>
      <c r="H37" s="9" t="s">
        <v>199</v>
      </c>
      <c r="I37" s="68"/>
      <c r="K37" s="94" t="str">
        <f>IF(Cálculos!V32&lt;&gt;0,Cálculos!V32," ")</f>
        <v xml:space="preserve"> </v>
      </c>
    </row>
    <row r="38" spans="1:11" ht="4.5" customHeight="1" x14ac:dyDescent="0.2">
      <c r="A38" s="11"/>
      <c r="I38" s="65"/>
      <c r="K38" s="98"/>
    </row>
    <row r="39" spans="1:11" x14ac:dyDescent="0.2">
      <c r="A39" s="11" t="s">
        <v>179</v>
      </c>
      <c r="I39" s="65"/>
      <c r="K39" s="98"/>
    </row>
    <row r="40" spans="1:11" x14ac:dyDescent="0.2">
      <c r="B40" s="103"/>
      <c r="C40" s="104"/>
      <c r="D40" s="105"/>
      <c r="E40" s="8" t="s">
        <v>105</v>
      </c>
      <c r="F40" s="3" t="s">
        <v>155</v>
      </c>
      <c r="G40" s="5"/>
      <c r="H40" s="9" t="s">
        <v>199</v>
      </c>
      <c r="I40" s="68"/>
      <c r="K40" s="94" t="str">
        <f>IF(Cálculos!V35&lt;&gt;0,Cálculos!V35," ")</f>
        <v xml:space="preserve"> </v>
      </c>
    </row>
    <row r="41" spans="1:11" ht="4.5" customHeight="1" x14ac:dyDescent="0.2">
      <c r="I41" s="65"/>
      <c r="K41" s="98"/>
    </row>
    <row r="42" spans="1:11" x14ac:dyDescent="0.2">
      <c r="B42" s="103"/>
      <c r="C42" s="104"/>
      <c r="D42" s="105"/>
      <c r="E42" s="8" t="s">
        <v>105</v>
      </c>
      <c r="F42" s="3" t="s">
        <v>155</v>
      </c>
      <c r="G42" s="5"/>
      <c r="H42" s="9" t="s">
        <v>199</v>
      </c>
      <c r="I42" s="68"/>
      <c r="K42" s="94" t="str">
        <f>IF(Cálculos!V37&lt;&gt;0,Cálculos!V37," ")</f>
        <v xml:space="preserve"> </v>
      </c>
    </row>
    <row r="43" spans="1:11" ht="4.5" customHeight="1" x14ac:dyDescent="0.2">
      <c r="K43" s="98"/>
    </row>
    <row r="44" spans="1:11" ht="15" customHeight="1" x14ac:dyDescent="0.2">
      <c r="K44" s="97"/>
    </row>
    <row r="45" spans="1:11" x14ac:dyDescent="0.2">
      <c r="F45" s="5" t="s">
        <v>130</v>
      </c>
      <c r="K45" s="93" t="str">
        <f>IF(Cálculos!V40&lt;&gt;0,Cálculos!V40," ")</f>
        <v xml:space="preserve"> </v>
      </c>
    </row>
    <row r="46" spans="1:11" ht="4.5" customHeight="1" x14ac:dyDescent="0.2">
      <c r="F46" s="5"/>
      <c r="K46" s="99"/>
    </row>
    <row r="47" spans="1:11" x14ac:dyDescent="0.2">
      <c r="F47" s="1" t="s">
        <v>156</v>
      </c>
      <c r="K47" s="95" t="str">
        <f>IF(Cálculos!CL8&lt;&gt;0,Cálculos!CL8," ")</f>
        <v xml:space="preserve"> </v>
      </c>
    </row>
    <row r="49" spans="7:7" x14ac:dyDescent="0.2">
      <c r="G49" s="11" t="s">
        <v>131</v>
      </c>
    </row>
  </sheetData>
  <mergeCells count="2">
    <mergeCell ref="B40:D40"/>
    <mergeCell ref="B42:D42"/>
  </mergeCells>
  <phoneticPr fontId="2" type="noConversion"/>
  <dataValidations count="1">
    <dataValidation type="list" allowBlank="1" showInputMessage="1" showErrorMessage="1" sqref="F40:G40 F9:G9 F11:G11 F14:G14 F16:G16 F19:G19 F21:G21 F23:G23 F25:G25 F27:G27 F29:G29 F31:G31 F33:G33 F35:G35 F37:G37 I5:J5 F42:G42">
      <formula1>frecuencia_pagos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90" zoomScaleNormal="90" zoomScalePageLayoutView="90" workbookViewId="0">
      <selection activeCell="Z44" sqref="Z44"/>
    </sheetView>
  </sheetViews>
  <sheetFormatPr baseColWidth="10" defaultRowHeight="15" x14ac:dyDescent="0.2"/>
  <cols>
    <col min="1" max="1" width="5.6640625" style="1" customWidth="1"/>
    <col min="2" max="3" width="8.83203125" style="1" customWidth="1"/>
    <col min="4" max="4" width="20.1640625" style="1" customWidth="1"/>
    <col min="5" max="5" width="8.33203125" style="1" customWidth="1"/>
    <col min="6" max="6" width="8.83203125" style="1" customWidth="1"/>
    <col min="7" max="7" width="1.6640625" style="1" customWidth="1"/>
    <col min="8" max="8" width="8.33203125" style="1" customWidth="1"/>
    <col min="9" max="9" width="8.83203125" style="1" customWidth="1"/>
    <col min="10" max="10" width="1.6640625" style="1" customWidth="1"/>
    <col min="11" max="11" width="14.33203125" style="1" customWidth="1"/>
    <col min="12" max="256" width="8.83203125" style="1" customWidth="1"/>
    <col min="257" max="16384" width="10.83203125" style="1"/>
  </cols>
  <sheetData>
    <row r="1" spans="1:12" ht="39" x14ac:dyDescent="0.45">
      <c r="A1" s="2" t="s">
        <v>132</v>
      </c>
    </row>
    <row r="3" spans="1:12" ht="16" thickBot="1" x14ac:dyDescent="0.25"/>
    <row r="4" spans="1:12" ht="4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5"/>
      <c r="B5" s="5" t="s">
        <v>35</v>
      </c>
      <c r="C5" s="5"/>
      <c r="D5" s="5"/>
      <c r="E5" s="5"/>
      <c r="F5" s="5"/>
      <c r="G5" s="5"/>
      <c r="H5" s="5"/>
      <c r="I5" s="12" t="s">
        <v>155</v>
      </c>
      <c r="J5" s="5"/>
      <c r="K5" s="79" t="str">
        <f>K51</f>
        <v xml:space="preserve"> </v>
      </c>
      <c r="L5" s="5"/>
    </row>
    <row r="6" spans="1:12" ht="4.5" customHeight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4"/>
      <c r="L6" s="6"/>
    </row>
    <row r="7" spans="1:12" x14ac:dyDescent="0.2">
      <c r="K7" s="65"/>
    </row>
    <row r="8" spans="1:12" x14ac:dyDescent="0.2">
      <c r="A8" s="11" t="s">
        <v>133</v>
      </c>
      <c r="K8" s="65"/>
    </row>
    <row r="9" spans="1:12" x14ac:dyDescent="0.2">
      <c r="A9" s="11"/>
      <c r="B9" s="1" t="s">
        <v>188</v>
      </c>
      <c r="E9" s="8" t="s">
        <v>105</v>
      </c>
      <c r="F9" s="3" t="s">
        <v>155</v>
      </c>
      <c r="G9" s="5"/>
      <c r="H9" s="9" t="s">
        <v>199</v>
      </c>
      <c r="I9" s="68"/>
      <c r="K9" s="63" t="str">
        <f>IF(Cálculos!AG4&lt;&gt;0,Cálculos!AG4," ")</f>
        <v xml:space="preserve"> </v>
      </c>
    </row>
    <row r="10" spans="1:12" ht="4.5" customHeight="1" x14ac:dyDescent="0.2">
      <c r="A10" s="11"/>
      <c r="H10" s="9" t="s">
        <v>199</v>
      </c>
      <c r="I10" s="65"/>
      <c r="K10" s="65"/>
    </row>
    <row r="11" spans="1:12" x14ac:dyDescent="0.2">
      <c r="A11" s="11"/>
      <c r="B11" s="1" t="s">
        <v>135</v>
      </c>
      <c r="E11" s="8" t="s">
        <v>105</v>
      </c>
      <c r="F11" s="3" t="s">
        <v>155</v>
      </c>
      <c r="G11" s="5"/>
      <c r="H11" s="9" t="s">
        <v>199</v>
      </c>
      <c r="I11" s="68"/>
      <c r="K11" s="63" t="str">
        <f>IF(Cálculos!AG6&lt;&gt;0,Cálculos!AG6," ")</f>
        <v xml:space="preserve"> </v>
      </c>
    </row>
    <row r="12" spans="1:12" ht="4.5" customHeight="1" x14ac:dyDescent="0.2">
      <c r="A12" s="11"/>
      <c r="H12" s="9" t="s">
        <v>199</v>
      </c>
      <c r="I12" s="65"/>
      <c r="K12" s="65"/>
    </row>
    <row r="13" spans="1:12" x14ac:dyDescent="0.2">
      <c r="A13" s="11"/>
      <c r="B13" s="1" t="s">
        <v>136</v>
      </c>
      <c r="E13" s="8" t="s">
        <v>105</v>
      </c>
      <c r="F13" s="3" t="s">
        <v>155</v>
      </c>
      <c r="G13" s="5"/>
      <c r="H13" s="9" t="s">
        <v>199</v>
      </c>
      <c r="I13" s="68"/>
      <c r="K13" s="63" t="str">
        <f>IF(Cálculos!AG8&lt;&gt;0,Cálculos!AG8," ")</f>
        <v xml:space="preserve"> </v>
      </c>
    </row>
    <row r="14" spans="1:12" ht="4.5" customHeight="1" x14ac:dyDescent="0.2">
      <c r="A14" s="11"/>
      <c r="I14" s="65"/>
      <c r="K14" s="65"/>
    </row>
    <row r="15" spans="1:12" x14ac:dyDescent="0.2">
      <c r="A15" s="11" t="s">
        <v>137</v>
      </c>
      <c r="I15" s="65"/>
      <c r="K15" s="65"/>
    </row>
    <row r="16" spans="1:12" x14ac:dyDescent="0.2">
      <c r="A16" s="11"/>
      <c r="B16" s="1" t="s">
        <v>138</v>
      </c>
      <c r="E16" s="8" t="s">
        <v>105</v>
      </c>
      <c r="F16" s="3" t="s">
        <v>155</v>
      </c>
      <c r="G16" s="5"/>
      <c r="H16" s="9" t="s">
        <v>199</v>
      </c>
      <c r="I16" s="68"/>
      <c r="K16" s="63" t="str">
        <f>IF(Cálculos!AG11&lt;&gt;0,Cálculos!AG11," ")</f>
        <v xml:space="preserve"> </v>
      </c>
    </row>
    <row r="17" spans="1:11" ht="4.5" customHeight="1" x14ac:dyDescent="0.2">
      <c r="A17" s="11"/>
      <c r="H17" s="9" t="s">
        <v>199</v>
      </c>
      <c r="I17" s="65"/>
      <c r="K17" s="65"/>
    </row>
    <row r="18" spans="1:11" x14ac:dyDescent="0.2">
      <c r="A18" s="11"/>
      <c r="B18" s="1" t="s">
        <v>139</v>
      </c>
      <c r="E18" s="8" t="s">
        <v>105</v>
      </c>
      <c r="F18" s="3" t="s">
        <v>155</v>
      </c>
      <c r="G18" s="5"/>
      <c r="H18" s="9" t="s">
        <v>199</v>
      </c>
      <c r="I18" s="68"/>
      <c r="K18" s="63" t="str">
        <f>IF(Cálculos!AG13&lt;&gt;0,Cálculos!AG13," ")</f>
        <v xml:space="preserve"> </v>
      </c>
    </row>
    <row r="19" spans="1:11" ht="4.5" customHeight="1" x14ac:dyDescent="0.2">
      <c r="A19" s="11"/>
      <c r="H19" s="9" t="s">
        <v>199</v>
      </c>
      <c r="I19" s="65"/>
      <c r="K19" s="65"/>
    </row>
    <row r="20" spans="1:11" x14ac:dyDescent="0.2">
      <c r="A20" s="11"/>
      <c r="B20" s="1" t="s">
        <v>140</v>
      </c>
      <c r="E20" s="8" t="s">
        <v>105</v>
      </c>
      <c r="F20" s="3" t="s">
        <v>155</v>
      </c>
      <c r="G20" s="5"/>
      <c r="H20" s="9" t="s">
        <v>199</v>
      </c>
      <c r="I20" s="68"/>
      <c r="K20" s="63" t="str">
        <f>IF(Cálculos!AG15&lt;&gt;0,Cálculos!AG15," ")</f>
        <v xml:space="preserve"> </v>
      </c>
    </row>
    <row r="21" spans="1:11" ht="4.5" customHeight="1" x14ac:dyDescent="0.2">
      <c r="A21" s="11"/>
      <c r="I21" s="65"/>
      <c r="K21" s="65"/>
    </row>
    <row r="22" spans="1:11" x14ac:dyDescent="0.2">
      <c r="A22" s="11" t="s">
        <v>141</v>
      </c>
      <c r="I22" s="65"/>
      <c r="K22" s="65"/>
    </row>
    <row r="23" spans="1:11" x14ac:dyDescent="0.2">
      <c r="A23" s="11"/>
      <c r="B23" s="1" t="s">
        <v>142</v>
      </c>
      <c r="E23" s="8" t="s">
        <v>105</v>
      </c>
      <c r="F23" s="3" t="s">
        <v>155</v>
      </c>
      <c r="G23" s="5"/>
      <c r="H23" s="9" t="s">
        <v>199</v>
      </c>
      <c r="I23" s="68"/>
      <c r="K23" s="63" t="str">
        <f>IF(Cálculos!AG18&lt;&gt;0,Cálculos!AG18," ")</f>
        <v xml:space="preserve"> </v>
      </c>
    </row>
    <row r="24" spans="1:11" ht="4.5" customHeight="1" x14ac:dyDescent="0.2">
      <c r="A24" s="11"/>
      <c r="H24" s="9" t="s">
        <v>199</v>
      </c>
      <c r="I24" s="65"/>
      <c r="K24" s="65"/>
    </row>
    <row r="25" spans="1:11" x14ac:dyDescent="0.2">
      <c r="A25" s="11"/>
      <c r="B25" s="1" t="s">
        <v>143</v>
      </c>
      <c r="E25" s="8" t="s">
        <v>105</v>
      </c>
      <c r="F25" s="3" t="s">
        <v>155</v>
      </c>
      <c r="G25" s="5"/>
      <c r="H25" s="9" t="s">
        <v>199</v>
      </c>
      <c r="I25" s="68"/>
      <c r="K25" s="63" t="str">
        <f>IF(Cálculos!AG20&lt;&gt;0,Cálculos!AG20," ")</f>
        <v xml:space="preserve"> </v>
      </c>
    </row>
    <row r="26" spans="1:11" ht="4.5" customHeight="1" x14ac:dyDescent="0.2">
      <c r="A26" s="11"/>
      <c r="H26" s="9" t="s">
        <v>199</v>
      </c>
      <c r="I26" s="65"/>
      <c r="K26" s="65"/>
    </row>
    <row r="27" spans="1:11" x14ac:dyDescent="0.2">
      <c r="A27" s="11"/>
      <c r="B27" s="1" t="s">
        <v>144</v>
      </c>
      <c r="E27" s="8" t="s">
        <v>105</v>
      </c>
      <c r="F27" s="3" t="s">
        <v>155</v>
      </c>
      <c r="G27" s="5"/>
      <c r="H27" s="9" t="s">
        <v>199</v>
      </c>
      <c r="I27" s="68"/>
      <c r="K27" s="63" t="str">
        <f>IF(Cálculos!AG22&lt;&gt;0,Cálculos!AG22," ")</f>
        <v xml:space="preserve"> </v>
      </c>
    </row>
    <row r="28" spans="1:11" ht="4.5" customHeight="1" x14ac:dyDescent="0.2">
      <c r="A28" s="11"/>
      <c r="H28" s="9" t="s">
        <v>199</v>
      </c>
      <c r="I28" s="65"/>
      <c r="K28" s="65"/>
    </row>
    <row r="29" spans="1:11" x14ac:dyDescent="0.2">
      <c r="A29" s="11"/>
      <c r="B29" s="1" t="s">
        <v>145</v>
      </c>
      <c r="E29" s="8" t="s">
        <v>105</v>
      </c>
      <c r="F29" s="3" t="s">
        <v>155</v>
      </c>
      <c r="G29" s="5"/>
      <c r="H29" s="9" t="s">
        <v>199</v>
      </c>
      <c r="I29" s="68"/>
      <c r="K29" s="63" t="str">
        <f>IF(Cálculos!AG24&lt;&gt;0,Cálculos!AG24," ")</f>
        <v xml:space="preserve"> </v>
      </c>
    </row>
    <row r="30" spans="1:11" ht="4.5" customHeight="1" x14ac:dyDescent="0.2">
      <c r="A30" s="11"/>
      <c r="H30" s="9" t="s">
        <v>199</v>
      </c>
      <c r="I30" s="65"/>
      <c r="K30" s="65"/>
    </row>
    <row r="31" spans="1:11" x14ac:dyDescent="0.2">
      <c r="A31" s="11"/>
      <c r="B31" s="1" t="s">
        <v>180</v>
      </c>
      <c r="E31" s="8" t="s">
        <v>105</v>
      </c>
      <c r="F31" s="3" t="s">
        <v>155</v>
      </c>
      <c r="G31" s="5"/>
      <c r="H31" s="9" t="s">
        <v>199</v>
      </c>
      <c r="I31" s="68"/>
      <c r="K31" s="63" t="str">
        <f>IF(Cálculos!AG26&lt;&gt;0,Cálculos!AG26," ")</f>
        <v xml:space="preserve"> </v>
      </c>
    </row>
    <row r="32" spans="1:11" ht="4.5" customHeight="1" x14ac:dyDescent="0.2">
      <c r="A32" s="11"/>
      <c r="H32" s="9" t="s">
        <v>199</v>
      </c>
      <c r="I32" s="65"/>
      <c r="K32" s="65"/>
    </row>
    <row r="33" spans="1:11" x14ac:dyDescent="0.2">
      <c r="A33" s="11"/>
      <c r="B33" s="1" t="s">
        <v>147</v>
      </c>
      <c r="E33" s="8" t="s">
        <v>105</v>
      </c>
      <c r="F33" s="3" t="s">
        <v>155</v>
      </c>
      <c r="G33" s="5"/>
      <c r="H33" s="9" t="s">
        <v>199</v>
      </c>
      <c r="I33" s="68"/>
      <c r="K33" s="63" t="str">
        <f>IF(Cálculos!AG28&lt;&gt;0,Cálculos!AG28," ")</f>
        <v xml:space="preserve"> </v>
      </c>
    </row>
    <row r="34" spans="1:11" ht="4.5" customHeight="1" x14ac:dyDescent="0.2">
      <c r="A34" s="11"/>
      <c r="I34" s="65"/>
      <c r="K34" s="65"/>
    </row>
    <row r="35" spans="1:11" x14ac:dyDescent="0.2">
      <c r="A35" s="11" t="s">
        <v>148</v>
      </c>
      <c r="I35" s="65"/>
      <c r="K35" s="65"/>
    </row>
    <row r="36" spans="1:11" x14ac:dyDescent="0.2">
      <c r="A36" s="11"/>
      <c r="B36" s="1" t="s">
        <v>149</v>
      </c>
      <c r="E36" s="8" t="s">
        <v>105</v>
      </c>
      <c r="F36" s="3" t="s">
        <v>155</v>
      </c>
      <c r="G36" s="5"/>
      <c r="H36" s="9" t="s">
        <v>199</v>
      </c>
      <c r="I36" s="68"/>
      <c r="K36" s="63" t="str">
        <f>IF(Cálculos!AG31&lt;&gt;0,Cálculos!AG31," ")</f>
        <v xml:space="preserve"> </v>
      </c>
    </row>
    <row r="37" spans="1:11" ht="4.5" customHeight="1" x14ac:dyDescent="0.2">
      <c r="A37" s="11"/>
      <c r="H37" s="9" t="s">
        <v>199</v>
      </c>
      <c r="I37" s="65"/>
      <c r="K37" s="65"/>
    </row>
    <row r="38" spans="1:11" x14ac:dyDescent="0.2">
      <c r="A38" s="11"/>
      <c r="B38" s="1" t="s">
        <v>150</v>
      </c>
      <c r="E38" s="8" t="s">
        <v>105</v>
      </c>
      <c r="F38" s="3" t="s">
        <v>155</v>
      </c>
      <c r="G38" s="5"/>
      <c r="H38" s="9" t="s">
        <v>199</v>
      </c>
      <c r="I38" s="68"/>
      <c r="K38" s="63" t="str">
        <f>IF(Cálculos!AG33&lt;&gt;0,Cálculos!AG33," ")</f>
        <v xml:space="preserve"> </v>
      </c>
    </row>
    <row r="39" spans="1:11" ht="4.5" customHeight="1" x14ac:dyDescent="0.2">
      <c r="A39" s="11"/>
      <c r="H39" s="9" t="s">
        <v>199</v>
      </c>
      <c r="I39" s="65"/>
      <c r="K39" s="65"/>
    </row>
    <row r="40" spans="1:11" x14ac:dyDescent="0.2">
      <c r="A40" s="11"/>
      <c r="B40" s="1" t="s">
        <v>151</v>
      </c>
      <c r="E40" s="8" t="s">
        <v>105</v>
      </c>
      <c r="F40" s="3" t="s">
        <v>155</v>
      </c>
      <c r="G40" s="5"/>
      <c r="H40" s="9" t="s">
        <v>199</v>
      </c>
      <c r="I40" s="68"/>
      <c r="K40" s="63" t="str">
        <f>IF(Cálculos!AG35&lt;&gt;0,Cálculos!AG35," ")</f>
        <v xml:space="preserve"> </v>
      </c>
    </row>
    <row r="41" spans="1:11" ht="4.5" customHeight="1" x14ac:dyDescent="0.2">
      <c r="A41" s="11"/>
      <c r="H41" s="9" t="s">
        <v>199</v>
      </c>
      <c r="I41" s="65"/>
      <c r="K41" s="65"/>
    </row>
    <row r="42" spans="1:11" x14ac:dyDescent="0.2">
      <c r="A42" s="11"/>
      <c r="B42" s="1" t="s">
        <v>152</v>
      </c>
      <c r="E42" s="8" t="s">
        <v>105</v>
      </c>
      <c r="F42" s="3" t="s">
        <v>155</v>
      </c>
      <c r="G42" s="5"/>
      <c r="H42" s="9" t="s">
        <v>199</v>
      </c>
      <c r="I42" s="68"/>
      <c r="K42" s="63" t="str">
        <f>IF(Cálculos!AG37&lt;&gt;0,Cálculos!AG37," ")</f>
        <v xml:space="preserve"> </v>
      </c>
    </row>
    <row r="43" spans="1:11" ht="4.5" customHeight="1" x14ac:dyDescent="0.2">
      <c r="A43" s="11"/>
      <c r="H43" s="9" t="s">
        <v>199</v>
      </c>
      <c r="I43" s="65"/>
      <c r="K43" s="65"/>
    </row>
    <row r="44" spans="1:11" x14ac:dyDescent="0.2">
      <c r="A44" s="11"/>
      <c r="B44" s="1" t="s">
        <v>181</v>
      </c>
      <c r="E44" s="8" t="s">
        <v>105</v>
      </c>
      <c r="F44" s="3" t="s">
        <v>155</v>
      </c>
      <c r="G44" s="5"/>
      <c r="H44" s="9" t="s">
        <v>199</v>
      </c>
      <c r="I44" s="68"/>
      <c r="K44" s="63" t="str">
        <f>IF(Cálculos!AG39&lt;&gt;0,Cálculos!AG39," ")</f>
        <v xml:space="preserve"> </v>
      </c>
    </row>
    <row r="45" spans="1:11" ht="4.5" customHeight="1" x14ac:dyDescent="0.2">
      <c r="A45" s="11"/>
      <c r="I45" s="65"/>
      <c r="K45" s="65"/>
    </row>
    <row r="46" spans="1:11" x14ac:dyDescent="0.2">
      <c r="A46" s="11" t="s">
        <v>179</v>
      </c>
      <c r="I46" s="65"/>
      <c r="K46" s="65"/>
    </row>
    <row r="47" spans="1:11" x14ac:dyDescent="0.2">
      <c r="B47" s="103"/>
      <c r="C47" s="104"/>
      <c r="D47" s="105"/>
      <c r="E47" s="8" t="s">
        <v>105</v>
      </c>
      <c r="F47" s="3" t="s">
        <v>155</v>
      </c>
      <c r="G47" s="5"/>
      <c r="H47" s="9" t="s">
        <v>199</v>
      </c>
      <c r="I47" s="68"/>
      <c r="K47" s="63" t="str">
        <f>IF(Cálculos!AG42&lt;&gt;0,Cálculos!AG42," ")</f>
        <v xml:space="preserve"> </v>
      </c>
    </row>
    <row r="48" spans="1:11" ht="4.5" customHeight="1" x14ac:dyDescent="0.2">
      <c r="I48" s="65"/>
      <c r="K48" s="65"/>
    </row>
    <row r="49" spans="2:11" x14ac:dyDescent="0.2">
      <c r="B49" s="103"/>
      <c r="C49" s="104"/>
      <c r="D49" s="105"/>
      <c r="E49" s="8" t="s">
        <v>105</v>
      </c>
      <c r="F49" s="3" t="s">
        <v>155</v>
      </c>
      <c r="G49" s="5"/>
      <c r="H49" s="9" t="s">
        <v>199</v>
      </c>
      <c r="I49" s="68"/>
      <c r="K49" s="63" t="str">
        <f>IF(Cálculos!AG44&lt;&gt;0,Cálculos!AG44," ")</f>
        <v xml:space="preserve"> </v>
      </c>
    </row>
    <row r="50" spans="2:11" x14ac:dyDescent="0.2">
      <c r="K50" s="65"/>
    </row>
    <row r="51" spans="2:11" x14ac:dyDescent="0.2">
      <c r="F51" s="5" t="s">
        <v>35</v>
      </c>
      <c r="K51" s="78" t="str">
        <f>IF(Cálculos!AG46&lt;&gt;0,Cálculos!AG46," ")</f>
        <v xml:space="preserve"> </v>
      </c>
    </row>
    <row r="52" spans="2:11" ht="4.5" customHeight="1" x14ac:dyDescent="0.2">
      <c r="K52" s="65"/>
    </row>
    <row r="53" spans="2:11" x14ac:dyDescent="0.2">
      <c r="F53" s="1" t="s">
        <v>156</v>
      </c>
      <c r="K53" s="63" t="str">
        <f>IF(Cálculos!CL10&lt;&gt;0,Cálculos!CL10," ")</f>
        <v xml:space="preserve"> </v>
      </c>
    </row>
  </sheetData>
  <mergeCells count="2">
    <mergeCell ref="B47:D47"/>
    <mergeCell ref="B49:D49"/>
  </mergeCells>
  <phoneticPr fontId="2" type="noConversion"/>
  <dataValidations disablePrompts="1" count="1">
    <dataValidation type="list" allowBlank="1" showInputMessage="1" showErrorMessage="1" sqref="F9:G9 F11:G11 F13:G13 F16:G16 F18:G18 F20:G20 F23:G23 F25:G25 F27:G27 F29:G29 F31:G31 F33:G33 F36:G36 F38:G38 F40:G40 F42:G42 F44:G44 F47:G47 F49:G49 I5:J5">
      <formula1>frecuencia_pagos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="90" zoomScaleNormal="90" zoomScalePageLayoutView="90" workbookViewId="0">
      <selection activeCell="P41" sqref="P41"/>
    </sheetView>
  </sheetViews>
  <sheetFormatPr baseColWidth="10" defaultRowHeight="15" x14ac:dyDescent="0.2"/>
  <cols>
    <col min="1" max="1" width="5.6640625" style="1" customWidth="1"/>
    <col min="2" max="3" width="8.83203125" style="1" customWidth="1"/>
    <col min="4" max="4" width="18.6640625" style="1" customWidth="1"/>
    <col min="5" max="5" width="8.33203125" style="1" customWidth="1"/>
    <col min="6" max="6" width="8.83203125" style="1" customWidth="1"/>
    <col min="7" max="7" width="1.6640625" style="1" customWidth="1"/>
    <col min="8" max="8" width="8.33203125" style="1" customWidth="1"/>
    <col min="9" max="9" width="8.83203125" style="1" customWidth="1"/>
    <col min="10" max="10" width="1.6640625" style="1" customWidth="1"/>
    <col min="11" max="11" width="14.33203125" style="1" customWidth="1"/>
    <col min="12" max="17" width="8.83203125" style="1" customWidth="1"/>
    <col min="18" max="18" width="11.5" style="1" customWidth="1"/>
    <col min="19" max="256" width="8.83203125" style="1" customWidth="1"/>
    <col min="257" max="16384" width="10.83203125" style="1"/>
  </cols>
  <sheetData>
    <row r="1" spans="1:12" ht="39" x14ac:dyDescent="0.45">
      <c r="A1" s="2" t="s">
        <v>157</v>
      </c>
    </row>
    <row r="3" spans="1:12" ht="16" thickBot="1" x14ac:dyDescent="0.25"/>
    <row r="4" spans="1:12" ht="4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5"/>
      <c r="B5" s="5" t="s">
        <v>34</v>
      </c>
      <c r="C5" s="5"/>
      <c r="D5" s="5"/>
      <c r="E5" s="5"/>
      <c r="F5" s="5"/>
      <c r="G5" s="5"/>
      <c r="H5" s="5"/>
      <c r="I5" s="12" t="s">
        <v>155</v>
      </c>
      <c r="J5" s="5"/>
      <c r="K5" s="79" t="str">
        <f>K48</f>
        <v xml:space="preserve"> </v>
      </c>
      <c r="L5" s="5"/>
    </row>
    <row r="6" spans="1:12" ht="4.5" customHeight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4"/>
      <c r="L6" s="6"/>
    </row>
    <row r="7" spans="1:12" x14ac:dyDescent="0.2">
      <c r="K7" s="65"/>
    </row>
    <row r="8" spans="1:12" x14ac:dyDescent="0.2">
      <c r="A8" s="11" t="s">
        <v>158</v>
      </c>
      <c r="K8" s="65"/>
    </row>
    <row r="9" spans="1:12" x14ac:dyDescent="0.2">
      <c r="A9" s="11"/>
      <c r="B9" s="1" t="s">
        <v>159</v>
      </c>
      <c r="E9" s="8" t="s">
        <v>105</v>
      </c>
      <c r="F9" s="3" t="s">
        <v>155</v>
      </c>
      <c r="G9" s="5"/>
      <c r="H9" s="9" t="s">
        <v>199</v>
      </c>
      <c r="I9" s="68"/>
      <c r="K9" s="63" t="str">
        <f>IF(Cálculos!AR4&lt;&gt;0,Cálculos!AR4," ")</f>
        <v xml:space="preserve"> </v>
      </c>
    </row>
    <row r="10" spans="1:12" ht="4.5" customHeight="1" x14ac:dyDescent="0.2">
      <c r="A10" s="11"/>
      <c r="H10" s="9" t="s">
        <v>199</v>
      </c>
      <c r="I10" s="65"/>
      <c r="K10" s="65"/>
    </row>
    <row r="11" spans="1:12" x14ac:dyDescent="0.2">
      <c r="A11" s="11"/>
      <c r="B11" s="1" t="s">
        <v>200</v>
      </c>
      <c r="E11" s="8" t="s">
        <v>105</v>
      </c>
      <c r="F11" s="3" t="s">
        <v>155</v>
      </c>
      <c r="G11" s="5"/>
      <c r="H11" s="9" t="s">
        <v>199</v>
      </c>
      <c r="I11" s="68"/>
      <c r="K11" s="63" t="str">
        <f>IF(Cálculos!AR6&lt;&gt;0,Cálculos!AR6," ")</f>
        <v xml:space="preserve"> </v>
      </c>
    </row>
    <row r="12" spans="1:12" ht="4.5" customHeight="1" x14ac:dyDescent="0.2">
      <c r="A12" s="11"/>
      <c r="H12" s="9" t="s">
        <v>199</v>
      </c>
      <c r="I12" s="65"/>
      <c r="K12" s="65"/>
    </row>
    <row r="13" spans="1:12" x14ac:dyDescent="0.2">
      <c r="A13" s="11"/>
      <c r="B13" s="1" t="s">
        <v>161</v>
      </c>
      <c r="E13" s="8" t="s">
        <v>105</v>
      </c>
      <c r="F13" s="3" t="s">
        <v>155</v>
      </c>
      <c r="G13" s="5"/>
      <c r="H13" s="9" t="s">
        <v>199</v>
      </c>
      <c r="I13" s="68"/>
      <c r="K13" s="63" t="str">
        <f>IF(Cálculos!AR8&lt;&gt;0,Cálculos!AR8," ")</f>
        <v xml:space="preserve"> </v>
      </c>
    </row>
    <row r="14" spans="1:12" ht="4.5" customHeight="1" x14ac:dyDescent="0.2">
      <c r="A14" s="11"/>
      <c r="H14" s="9" t="s">
        <v>199</v>
      </c>
      <c r="I14" s="65"/>
      <c r="K14" s="65"/>
    </row>
    <row r="15" spans="1:12" x14ac:dyDescent="0.2">
      <c r="A15" s="11"/>
      <c r="B15" s="1" t="s">
        <v>162</v>
      </c>
      <c r="E15" s="8" t="s">
        <v>105</v>
      </c>
      <c r="F15" s="3" t="s">
        <v>155</v>
      </c>
      <c r="G15" s="5"/>
      <c r="H15" s="9" t="s">
        <v>199</v>
      </c>
      <c r="I15" s="68"/>
      <c r="K15" s="63" t="str">
        <f>IF(Cálculos!AR10&lt;&gt;0,Cálculos!AR10," ")</f>
        <v xml:space="preserve"> </v>
      </c>
    </row>
    <row r="16" spans="1:12" ht="4.5" customHeight="1" x14ac:dyDescent="0.2">
      <c r="A16" s="11"/>
      <c r="I16" s="65"/>
      <c r="K16" s="65"/>
    </row>
    <row r="17" spans="1:11" x14ac:dyDescent="0.2">
      <c r="A17" s="11" t="s">
        <v>163</v>
      </c>
      <c r="I17" s="65"/>
      <c r="K17" s="65"/>
    </row>
    <row r="18" spans="1:11" x14ac:dyDescent="0.2">
      <c r="A18" s="11"/>
      <c r="B18" s="1" t="s">
        <v>164</v>
      </c>
      <c r="E18" s="8" t="s">
        <v>105</v>
      </c>
      <c r="F18" s="3" t="s">
        <v>155</v>
      </c>
      <c r="G18" s="5"/>
      <c r="H18" s="9" t="s">
        <v>199</v>
      </c>
      <c r="I18" s="68"/>
      <c r="K18" s="63" t="str">
        <f>IF(Cálculos!AR13&lt;&gt;0,Cálculos!AR13," ")</f>
        <v xml:space="preserve"> </v>
      </c>
    </row>
    <row r="19" spans="1:11" ht="4.5" customHeight="1" x14ac:dyDescent="0.2">
      <c r="A19" s="11"/>
      <c r="H19" s="9" t="s">
        <v>199</v>
      </c>
      <c r="I19" s="65"/>
      <c r="K19" s="65"/>
    </row>
    <row r="20" spans="1:11" x14ac:dyDescent="0.2">
      <c r="A20" s="11"/>
      <c r="B20" s="1" t="s">
        <v>165</v>
      </c>
      <c r="E20" s="8" t="s">
        <v>105</v>
      </c>
      <c r="F20" s="3" t="s">
        <v>155</v>
      </c>
      <c r="G20" s="5"/>
      <c r="H20" s="9" t="s">
        <v>199</v>
      </c>
      <c r="I20" s="68"/>
      <c r="K20" s="63" t="str">
        <f>IF(Cálculos!AR15&lt;&gt;0,Cálculos!AR15," ")</f>
        <v xml:space="preserve"> </v>
      </c>
    </row>
    <row r="21" spans="1:11" ht="4.5" customHeight="1" x14ac:dyDescent="0.2">
      <c r="A21" s="11"/>
      <c r="H21" s="9" t="s">
        <v>199</v>
      </c>
      <c r="I21" s="65"/>
      <c r="K21" s="65"/>
    </row>
    <row r="22" spans="1:11" x14ac:dyDescent="0.2">
      <c r="A22" s="11"/>
      <c r="B22" s="1" t="s">
        <v>166</v>
      </c>
      <c r="E22" s="8" t="s">
        <v>105</v>
      </c>
      <c r="F22" s="3" t="s">
        <v>155</v>
      </c>
      <c r="G22" s="5"/>
      <c r="H22" s="9" t="s">
        <v>199</v>
      </c>
      <c r="I22" s="68"/>
      <c r="K22" s="63" t="str">
        <f>IF(Cálculos!AR17&lt;&gt;0,Cálculos!AR17," ")</f>
        <v xml:space="preserve"> </v>
      </c>
    </row>
    <row r="23" spans="1:11" ht="4.5" customHeight="1" x14ac:dyDescent="0.2">
      <c r="A23" s="11"/>
      <c r="I23" s="65"/>
      <c r="K23" s="65"/>
    </row>
    <row r="24" spans="1:11" x14ac:dyDescent="0.2">
      <c r="A24" s="11" t="s">
        <v>167</v>
      </c>
      <c r="I24" s="65"/>
      <c r="K24" s="65"/>
    </row>
    <row r="25" spans="1:11" x14ac:dyDescent="0.2">
      <c r="A25" s="11"/>
      <c r="B25" s="1" t="s">
        <v>182</v>
      </c>
      <c r="E25" s="8" t="s">
        <v>105</v>
      </c>
      <c r="F25" s="3" t="s">
        <v>155</v>
      </c>
      <c r="G25" s="5"/>
      <c r="H25" s="9" t="s">
        <v>199</v>
      </c>
      <c r="I25" s="68"/>
      <c r="K25" s="63" t="str">
        <f>IF(Cálculos!AR20&lt;&gt;0,Cálculos!AR20," ")</f>
        <v xml:space="preserve"> </v>
      </c>
    </row>
    <row r="26" spans="1:11" ht="4.5" customHeight="1" x14ac:dyDescent="0.2">
      <c r="A26" s="11"/>
      <c r="H26" s="9" t="s">
        <v>199</v>
      </c>
      <c r="I26" s="65"/>
      <c r="K26" s="65"/>
    </row>
    <row r="27" spans="1:11" x14ac:dyDescent="0.2">
      <c r="A27" s="11"/>
      <c r="B27" s="1" t="s">
        <v>24</v>
      </c>
      <c r="E27" s="8" t="s">
        <v>105</v>
      </c>
      <c r="F27" s="3" t="s">
        <v>155</v>
      </c>
      <c r="G27" s="5"/>
      <c r="H27" s="9" t="s">
        <v>199</v>
      </c>
      <c r="I27" s="68"/>
      <c r="K27" s="63" t="str">
        <f>IF(Cálculos!AR22&lt;&gt;0,Cálculos!AR22," ")</f>
        <v xml:space="preserve"> </v>
      </c>
    </row>
    <row r="28" spans="1:11" ht="4.5" customHeight="1" x14ac:dyDescent="0.2">
      <c r="A28" s="11"/>
      <c r="H28" s="9" t="s">
        <v>199</v>
      </c>
      <c r="I28" s="65"/>
      <c r="K28" s="65"/>
    </row>
    <row r="29" spans="1:11" x14ac:dyDescent="0.2">
      <c r="A29" s="11"/>
      <c r="B29" s="1" t="s">
        <v>25</v>
      </c>
      <c r="E29" s="8" t="s">
        <v>105</v>
      </c>
      <c r="F29" s="3" t="s">
        <v>155</v>
      </c>
      <c r="G29" s="5"/>
      <c r="H29" s="9" t="s">
        <v>199</v>
      </c>
      <c r="I29" s="68"/>
      <c r="K29" s="63" t="str">
        <f>IF(Cálculos!AR24&lt;&gt;0,Cálculos!AR24," ")</f>
        <v xml:space="preserve"> </v>
      </c>
    </row>
    <row r="30" spans="1:11" ht="4.5" customHeight="1" x14ac:dyDescent="0.2">
      <c r="A30" s="11"/>
      <c r="I30" s="65"/>
      <c r="K30" s="65"/>
    </row>
    <row r="31" spans="1:11" x14ac:dyDescent="0.2">
      <c r="A31" s="11" t="s">
        <v>26</v>
      </c>
      <c r="I31" s="65"/>
      <c r="K31" s="65"/>
    </row>
    <row r="32" spans="1:11" x14ac:dyDescent="0.2">
      <c r="A32" s="11"/>
      <c r="B32" s="1" t="s">
        <v>27</v>
      </c>
      <c r="E32" s="8" t="s">
        <v>105</v>
      </c>
      <c r="F32" s="3" t="s">
        <v>155</v>
      </c>
      <c r="G32" s="5"/>
      <c r="H32" s="9" t="s">
        <v>199</v>
      </c>
      <c r="I32" s="68"/>
      <c r="K32" s="63" t="str">
        <f>IF(Cálculos!AR27&lt;&gt;0,Cálculos!AR27," ")</f>
        <v xml:space="preserve"> </v>
      </c>
    </row>
    <row r="33" spans="1:11" ht="4.5" customHeight="1" x14ac:dyDescent="0.2">
      <c r="A33" s="11"/>
      <c r="H33" s="9" t="s">
        <v>199</v>
      </c>
      <c r="I33" s="65"/>
      <c r="K33" s="65"/>
    </row>
    <row r="34" spans="1:11" x14ac:dyDescent="0.2">
      <c r="A34" s="11"/>
      <c r="B34" s="1" t="s">
        <v>28</v>
      </c>
      <c r="E34" s="8" t="s">
        <v>105</v>
      </c>
      <c r="F34" s="3" t="s">
        <v>155</v>
      </c>
      <c r="G34" s="5"/>
      <c r="H34" s="9" t="s">
        <v>199</v>
      </c>
      <c r="I34" s="68"/>
      <c r="K34" s="63" t="str">
        <f>IF(Cálculos!AR29&lt;&gt;0,Cálculos!AR29," ")</f>
        <v xml:space="preserve"> </v>
      </c>
    </row>
    <row r="35" spans="1:11" ht="4.5" customHeight="1" x14ac:dyDescent="0.2">
      <c r="A35" s="11"/>
      <c r="H35" s="9" t="s">
        <v>199</v>
      </c>
      <c r="I35" s="65"/>
      <c r="K35" s="65"/>
    </row>
    <row r="36" spans="1:11" x14ac:dyDescent="0.2">
      <c r="A36" s="11"/>
      <c r="B36" s="1" t="s">
        <v>29</v>
      </c>
      <c r="E36" s="8" t="s">
        <v>105</v>
      </c>
      <c r="F36" s="3" t="s">
        <v>155</v>
      </c>
      <c r="G36" s="5"/>
      <c r="H36" s="9" t="s">
        <v>199</v>
      </c>
      <c r="I36" s="68"/>
      <c r="K36" s="63" t="str">
        <f>IF(Cálculos!AR31&lt;&gt;0,Cálculos!AR31," ")</f>
        <v xml:space="preserve"> </v>
      </c>
    </row>
    <row r="37" spans="1:11" ht="4.5" customHeight="1" x14ac:dyDescent="0.2">
      <c r="A37" s="11"/>
      <c r="I37" s="65"/>
      <c r="K37" s="65"/>
    </row>
    <row r="38" spans="1:11" x14ac:dyDescent="0.2">
      <c r="A38" s="11" t="s">
        <v>184</v>
      </c>
      <c r="I38" s="65"/>
      <c r="K38" s="65"/>
    </row>
    <row r="39" spans="1:11" x14ac:dyDescent="0.2">
      <c r="A39" s="11"/>
      <c r="B39" s="1" t="s">
        <v>183</v>
      </c>
      <c r="E39" s="8" t="s">
        <v>105</v>
      </c>
      <c r="F39" s="3" t="s">
        <v>155</v>
      </c>
      <c r="G39" s="5"/>
      <c r="H39" s="9" t="s">
        <v>199</v>
      </c>
      <c r="I39" s="68"/>
      <c r="K39" s="63" t="str">
        <f>IF(Cálculos!AR34&lt;&gt;0,Cálculos!AR34," ")</f>
        <v xml:space="preserve"> </v>
      </c>
    </row>
    <row r="40" spans="1:11" ht="4.5" customHeight="1" x14ac:dyDescent="0.2">
      <c r="A40" s="11"/>
      <c r="H40" s="9" t="s">
        <v>199</v>
      </c>
      <c r="I40" s="65"/>
      <c r="K40" s="65"/>
    </row>
    <row r="41" spans="1:11" x14ac:dyDescent="0.2">
      <c r="A41" s="11"/>
      <c r="B41" s="1" t="s">
        <v>32</v>
      </c>
      <c r="E41" s="8" t="s">
        <v>105</v>
      </c>
      <c r="F41" s="3" t="s">
        <v>155</v>
      </c>
      <c r="G41" s="5"/>
      <c r="H41" s="9" t="s">
        <v>199</v>
      </c>
      <c r="I41" s="68"/>
      <c r="K41" s="63" t="str">
        <f>IF(Cálculos!AR36&lt;&gt;0,Cálculos!AR36," ")</f>
        <v xml:space="preserve"> </v>
      </c>
    </row>
    <row r="42" spans="1:11" ht="4.5" customHeight="1" x14ac:dyDescent="0.2">
      <c r="A42" s="11"/>
      <c r="I42" s="65"/>
      <c r="K42" s="65"/>
    </row>
    <row r="43" spans="1:11" x14ac:dyDescent="0.2">
      <c r="A43" s="11" t="s">
        <v>179</v>
      </c>
      <c r="I43" s="65"/>
      <c r="K43" s="65"/>
    </row>
    <row r="44" spans="1:11" x14ac:dyDescent="0.2">
      <c r="B44" s="103"/>
      <c r="C44" s="104"/>
      <c r="D44" s="105"/>
      <c r="E44" s="8" t="s">
        <v>105</v>
      </c>
      <c r="F44" s="3" t="s">
        <v>155</v>
      </c>
      <c r="G44" s="5"/>
      <c r="H44" s="9" t="s">
        <v>199</v>
      </c>
      <c r="I44" s="68"/>
      <c r="K44" s="63" t="str">
        <f>IF(Cálculos!AR39&lt;&gt;0,Cálculos!AR39," ")</f>
        <v xml:space="preserve"> </v>
      </c>
    </row>
    <row r="45" spans="1:11" ht="4.5" customHeight="1" x14ac:dyDescent="0.2">
      <c r="H45" s="9" t="s">
        <v>199</v>
      </c>
      <c r="I45" s="65"/>
      <c r="K45" s="65"/>
    </row>
    <row r="46" spans="1:11" x14ac:dyDescent="0.2">
      <c r="B46" s="103"/>
      <c r="C46" s="104"/>
      <c r="D46" s="105"/>
      <c r="E46" s="8" t="s">
        <v>105</v>
      </c>
      <c r="F46" s="3" t="s">
        <v>155</v>
      </c>
      <c r="G46" s="5"/>
      <c r="H46" s="9" t="s">
        <v>199</v>
      </c>
      <c r="I46" s="68"/>
      <c r="K46" s="63" t="str">
        <f>IF(Cálculos!AR41&lt;&gt;0,Cálculos!AR41," ")</f>
        <v xml:space="preserve"> </v>
      </c>
    </row>
    <row r="47" spans="1:11" x14ac:dyDescent="0.2">
      <c r="K47" s="65"/>
    </row>
    <row r="48" spans="1:11" x14ac:dyDescent="0.2">
      <c r="E48" s="106" t="s">
        <v>53</v>
      </c>
      <c r="F48" s="106"/>
      <c r="G48" s="106"/>
      <c r="H48" s="106"/>
      <c r="I48" s="106"/>
      <c r="K48" s="78" t="str">
        <f>IF(Cálculos!AR43&lt;&gt;0,Cálculos!AR43," ")</f>
        <v xml:space="preserve"> </v>
      </c>
    </row>
    <row r="49" spans="6:11" ht="4.5" customHeight="1" x14ac:dyDescent="0.2">
      <c r="K49" s="65"/>
    </row>
    <row r="50" spans="6:11" x14ac:dyDescent="0.2">
      <c r="F50" s="1" t="s">
        <v>156</v>
      </c>
      <c r="K50" s="63" t="str">
        <f>IF(Cálculos!CL12&lt;&gt;0,Cálculos!CL12," ")</f>
        <v xml:space="preserve"> </v>
      </c>
    </row>
  </sheetData>
  <mergeCells count="3">
    <mergeCell ref="E48:I48"/>
    <mergeCell ref="B44:D44"/>
    <mergeCell ref="B46:D46"/>
  </mergeCells>
  <phoneticPr fontId="2" type="noConversion"/>
  <dataValidations count="1">
    <dataValidation type="list" allowBlank="1" showInputMessage="1" showErrorMessage="1" sqref="F44:G44 F46:G46 F9:G9 F11:G11 F13:G13 F15:G15 F18:G18 F20:G20 F22:G22 F25:G25 F27:G27 F29:G29 F32:G32 F34:G34 F36:G36 F39:G39 F41:G41 I5:J5">
      <formula1>frecuencia_pagos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90" zoomScaleNormal="90" zoomScalePageLayoutView="90" workbookViewId="0">
      <selection activeCell="P45" sqref="P45:T45"/>
    </sheetView>
  </sheetViews>
  <sheetFormatPr baseColWidth="10" defaultRowHeight="15" x14ac:dyDescent="0.2"/>
  <cols>
    <col min="1" max="1" width="5.6640625" style="1" customWidth="1"/>
    <col min="2" max="4" width="8.83203125" style="1" customWidth="1"/>
    <col min="5" max="5" width="8.33203125" style="1" customWidth="1"/>
    <col min="6" max="6" width="8.83203125" style="1" customWidth="1"/>
    <col min="7" max="7" width="1.6640625" style="1" customWidth="1"/>
    <col min="8" max="8" width="8.33203125" style="1" customWidth="1"/>
    <col min="9" max="9" width="8.83203125" style="1" customWidth="1"/>
    <col min="10" max="10" width="1.6640625" style="1" customWidth="1"/>
    <col min="11" max="11" width="14.33203125" style="1" customWidth="1"/>
    <col min="12" max="256" width="8.83203125" style="1" customWidth="1"/>
    <col min="257" max="16384" width="10.83203125" style="1"/>
  </cols>
  <sheetData>
    <row r="1" spans="1:12" ht="39" x14ac:dyDescent="0.45">
      <c r="A1" s="2" t="s">
        <v>33</v>
      </c>
    </row>
    <row r="3" spans="1:12" ht="16" thickBot="1" x14ac:dyDescent="0.25"/>
    <row r="4" spans="1:12" ht="4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5"/>
      <c r="B5" s="5" t="s">
        <v>52</v>
      </c>
      <c r="C5" s="5"/>
      <c r="D5" s="5"/>
      <c r="E5" s="5"/>
      <c r="F5" s="5"/>
      <c r="G5" s="5"/>
      <c r="H5" s="5"/>
      <c r="I5" s="12" t="s">
        <v>155</v>
      </c>
      <c r="J5" s="5"/>
      <c r="K5" s="79" t="str">
        <f>K43</f>
        <v xml:space="preserve"> </v>
      </c>
      <c r="L5" s="5"/>
    </row>
    <row r="6" spans="1:12" ht="4.5" customHeight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4"/>
      <c r="L6" s="6"/>
    </row>
    <row r="7" spans="1:12" x14ac:dyDescent="0.2">
      <c r="K7" s="65"/>
    </row>
    <row r="8" spans="1:12" x14ac:dyDescent="0.2">
      <c r="A8" s="11" t="s">
        <v>36</v>
      </c>
      <c r="K8" s="65"/>
    </row>
    <row r="9" spans="1:12" x14ac:dyDescent="0.2">
      <c r="A9" s="11"/>
      <c r="B9" s="1" t="s">
        <v>37</v>
      </c>
      <c r="E9" s="8" t="s">
        <v>105</v>
      </c>
      <c r="F9" s="3" t="s">
        <v>155</v>
      </c>
      <c r="G9" s="5"/>
      <c r="H9" s="9" t="s">
        <v>199</v>
      </c>
      <c r="I9" s="68"/>
      <c r="K9" s="63" t="str">
        <f>IF(Cálculos!BC4&lt;&gt;0,Cálculos!BC4," ")</f>
        <v xml:space="preserve"> </v>
      </c>
    </row>
    <row r="10" spans="1:12" ht="4.5" customHeight="1" x14ac:dyDescent="0.2">
      <c r="A10" s="11"/>
      <c r="H10" s="9" t="s">
        <v>199</v>
      </c>
      <c r="I10" s="65"/>
      <c r="K10" s="65"/>
    </row>
    <row r="11" spans="1:12" x14ac:dyDescent="0.2">
      <c r="A11" s="11"/>
      <c r="B11" s="1" t="s">
        <v>185</v>
      </c>
      <c r="E11" s="8" t="s">
        <v>105</v>
      </c>
      <c r="F11" s="3" t="s">
        <v>155</v>
      </c>
      <c r="G11" s="5"/>
      <c r="H11" s="9" t="s">
        <v>199</v>
      </c>
      <c r="I11" s="68"/>
      <c r="K11" s="63" t="str">
        <f>IF(Cálculos!BC6&lt;&gt;0,Cálculos!BC6," ")</f>
        <v xml:space="preserve"> </v>
      </c>
    </row>
    <row r="12" spans="1:12" ht="4.5" customHeight="1" x14ac:dyDescent="0.2">
      <c r="A12" s="11"/>
      <c r="H12" s="9" t="s">
        <v>199</v>
      </c>
      <c r="I12" s="65"/>
      <c r="K12" s="65"/>
    </row>
    <row r="13" spans="1:12" x14ac:dyDescent="0.2">
      <c r="A13" s="11"/>
      <c r="B13" s="1" t="s">
        <v>39</v>
      </c>
      <c r="E13" s="8" t="s">
        <v>105</v>
      </c>
      <c r="F13" s="3" t="s">
        <v>155</v>
      </c>
      <c r="G13" s="5"/>
      <c r="H13" s="9" t="s">
        <v>199</v>
      </c>
      <c r="I13" s="68"/>
      <c r="K13" s="63" t="str">
        <f>IF(Cálculos!BC8&lt;&gt;0,Cálculos!BC8," ")</f>
        <v xml:space="preserve"> </v>
      </c>
    </row>
    <row r="14" spans="1:12" ht="4.5" customHeight="1" x14ac:dyDescent="0.2">
      <c r="A14" s="11"/>
      <c r="H14" s="9" t="s">
        <v>199</v>
      </c>
      <c r="I14" s="65"/>
      <c r="K14" s="65"/>
    </row>
    <row r="15" spans="1:12" x14ac:dyDescent="0.2">
      <c r="A15" s="11"/>
      <c r="B15" s="1" t="s">
        <v>40</v>
      </c>
      <c r="E15" s="8" t="s">
        <v>105</v>
      </c>
      <c r="F15" s="3" t="s">
        <v>155</v>
      </c>
      <c r="G15" s="5"/>
      <c r="H15" s="9" t="s">
        <v>199</v>
      </c>
      <c r="I15" s="68"/>
      <c r="K15" s="63" t="str">
        <f>IF(Cálculos!BC10&lt;&gt;0,Cálculos!BC10," ")</f>
        <v xml:space="preserve"> </v>
      </c>
    </row>
    <row r="16" spans="1:12" ht="4.5" customHeight="1" x14ac:dyDescent="0.2">
      <c r="A16" s="11"/>
      <c r="H16" s="9" t="s">
        <v>199</v>
      </c>
      <c r="I16" s="65"/>
      <c r="K16" s="65"/>
    </row>
    <row r="17" spans="1:11" x14ac:dyDescent="0.2">
      <c r="A17" s="11"/>
      <c r="B17" s="1" t="s">
        <v>41</v>
      </c>
      <c r="E17" s="8" t="s">
        <v>105</v>
      </c>
      <c r="F17" s="3" t="s">
        <v>155</v>
      </c>
      <c r="G17" s="5"/>
      <c r="H17" s="9" t="s">
        <v>199</v>
      </c>
      <c r="I17" s="68"/>
      <c r="K17" s="63" t="str">
        <f>IF(Cálculos!BC12&lt;&gt;0,Cálculos!BC12," ")</f>
        <v xml:space="preserve"> </v>
      </c>
    </row>
    <row r="18" spans="1:11" ht="4.5" customHeight="1" x14ac:dyDescent="0.2">
      <c r="A18" s="11"/>
      <c r="H18" s="9" t="s">
        <v>199</v>
      </c>
      <c r="I18" s="65"/>
      <c r="K18" s="65"/>
    </row>
    <row r="19" spans="1:11" x14ac:dyDescent="0.2">
      <c r="A19" s="11" t="s">
        <v>42</v>
      </c>
      <c r="H19" s="9"/>
      <c r="I19" s="65"/>
      <c r="K19" s="65"/>
    </row>
    <row r="20" spans="1:11" x14ac:dyDescent="0.2">
      <c r="A20" s="11"/>
      <c r="B20" s="1" t="s">
        <v>43</v>
      </c>
      <c r="E20" s="8" t="s">
        <v>105</v>
      </c>
      <c r="F20" s="3" t="s">
        <v>155</v>
      </c>
      <c r="G20" s="5"/>
      <c r="H20" s="9" t="s">
        <v>199</v>
      </c>
      <c r="I20" s="68"/>
      <c r="K20" s="63" t="str">
        <f>IF(Cálculos!BC15&lt;&gt;0,Cálculos!BC15," ")</f>
        <v xml:space="preserve"> </v>
      </c>
    </row>
    <row r="21" spans="1:11" ht="4.5" customHeight="1" x14ac:dyDescent="0.2">
      <c r="A21" s="11"/>
      <c r="H21" s="9" t="s">
        <v>199</v>
      </c>
      <c r="I21" s="65"/>
      <c r="K21" s="65"/>
    </row>
    <row r="22" spans="1:11" x14ac:dyDescent="0.2">
      <c r="A22" s="11"/>
      <c r="B22" s="1" t="s">
        <v>44</v>
      </c>
      <c r="E22" s="8" t="s">
        <v>105</v>
      </c>
      <c r="F22" s="3" t="s">
        <v>155</v>
      </c>
      <c r="G22" s="5"/>
      <c r="H22" s="9" t="s">
        <v>199</v>
      </c>
      <c r="I22" s="68"/>
      <c r="K22" s="63" t="str">
        <f>IF(Cálculos!BC17&lt;&gt;0,Cálculos!BC17," ")</f>
        <v xml:space="preserve"> </v>
      </c>
    </row>
    <row r="23" spans="1:11" ht="4.5" customHeight="1" x14ac:dyDescent="0.2">
      <c r="A23" s="11"/>
      <c r="H23" s="9" t="s">
        <v>199</v>
      </c>
      <c r="I23" s="65"/>
      <c r="K23" s="65"/>
    </row>
    <row r="24" spans="1:11" x14ac:dyDescent="0.2">
      <c r="A24" s="11" t="s">
        <v>45</v>
      </c>
      <c r="E24" s="8" t="s">
        <v>105</v>
      </c>
      <c r="F24" s="3" t="s">
        <v>155</v>
      </c>
      <c r="G24" s="5"/>
      <c r="H24" s="9" t="s">
        <v>199</v>
      </c>
      <c r="I24" s="68"/>
      <c r="K24" s="63" t="str">
        <f>IF(Cálculos!BC19&lt;&gt;0,Cálculos!BC19," ")</f>
        <v xml:space="preserve"> </v>
      </c>
    </row>
    <row r="25" spans="1:11" ht="4.5" customHeight="1" x14ac:dyDescent="0.2">
      <c r="A25" s="11"/>
      <c r="H25" s="9" t="s">
        <v>199</v>
      </c>
      <c r="I25" s="65"/>
      <c r="K25" s="65"/>
    </row>
    <row r="26" spans="1:11" x14ac:dyDescent="0.2">
      <c r="A26" s="11" t="s">
        <v>186</v>
      </c>
      <c r="E26" s="8" t="s">
        <v>105</v>
      </c>
      <c r="F26" s="3" t="s">
        <v>155</v>
      </c>
      <c r="G26" s="5"/>
      <c r="H26" s="9" t="s">
        <v>199</v>
      </c>
      <c r="I26" s="68"/>
      <c r="K26" s="63" t="str">
        <f>IF(Cálculos!BC21&lt;&gt;0,Cálculos!BC21," ")</f>
        <v xml:space="preserve"> </v>
      </c>
    </row>
    <row r="27" spans="1:11" ht="4.5" customHeight="1" x14ac:dyDescent="0.2">
      <c r="A27" s="11"/>
      <c r="H27" s="9" t="s">
        <v>199</v>
      </c>
      <c r="I27" s="65"/>
      <c r="K27" s="65"/>
    </row>
    <row r="28" spans="1:11" x14ac:dyDescent="0.2">
      <c r="A28" s="11" t="s">
        <v>47</v>
      </c>
      <c r="H28" s="9"/>
      <c r="I28" s="65"/>
      <c r="K28" s="65"/>
    </row>
    <row r="29" spans="1:11" x14ac:dyDescent="0.2">
      <c r="A29" s="11"/>
      <c r="B29" s="1" t="s">
        <v>48</v>
      </c>
      <c r="E29" s="8" t="s">
        <v>105</v>
      </c>
      <c r="F29" s="3" t="s">
        <v>155</v>
      </c>
      <c r="G29" s="5"/>
      <c r="H29" s="9" t="s">
        <v>199</v>
      </c>
      <c r="I29" s="68"/>
      <c r="K29" s="63" t="str">
        <f>IF(Cálculos!BC24&lt;&gt;0,Cálculos!BC24," ")</f>
        <v xml:space="preserve"> </v>
      </c>
    </row>
    <row r="30" spans="1:11" ht="4.5" customHeight="1" x14ac:dyDescent="0.2">
      <c r="A30" s="11"/>
      <c r="H30" s="9" t="s">
        <v>199</v>
      </c>
      <c r="I30" s="65"/>
      <c r="K30" s="65"/>
    </row>
    <row r="31" spans="1:11" x14ac:dyDescent="0.2">
      <c r="A31" s="11"/>
      <c r="B31" s="1" t="s">
        <v>49</v>
      </c>
      <c r="E31" s="8" t="s">
        <v>105</v>
      </c>
      <c r="F31" s="3" t="s">
        <v>155</v>
      </c>
      <c r="G31" s="5"/>
      <c r="H31" s="9" t="s">
        <v>199</v>
      </c>
      <c r="I31" s="68"/>
      <c r="K31" s="63" t="str">
        <f>IF(Cálculos!BC26&lt;&gt;0,Cálculos!BC26," ")</f>
        <v xml:space="preserve"> </v>
      </c>
    </row>
    <row r="32" spans="1:11" ht="4.5" customHeight="1" x14ac:dyDescent="0.2">
      <c r="A32" s="11"/>
      <c r="H32" s="9" t="s">
        <v>199</v>
      </c>
      <c r="I32" s="65"/>
      <c r="K32" s="65"/>
    </row>
    <row r="33" spans="1:11" x14ac:dyDescent="0.2">
      <c r="A33" s="11" t="s">
        <v>50</v>
      </c>
      <c r="H33" s="9"/>
      <c r="I33" s="65"/>
      <c r="K33" s="65"/>
    </row>
    <row r="34" spans="1:11" x14ac:dyDescent="0.2">
      <c r="A34" s="11"/>
      <c r="B34" s="1" t="s">
        <v>50</v>
      </c>
      <c r="E34" s="8" t="s">
        <v>105</v>
      </c>
      <c r="F34" s="3" t="s">
        <v>155</v>
      </c>
      <c r="G34" s="5"/>
      <c r="H34" s="9" t="s">
        <v>199</v>
      </c>
      <c r="I34" s="68"/>
      <c r="K34" s="63" t="str">
        <f>IF(Cálculos!BC29&lt;&gt;0,Cálculos!BC29," ")</f>
        <v xml:space="preserve"> </v>
      </c>
    </row>
    <row r="35" spans="1:11" ht="4.5" customHeight="1" x14ac:dyDescent="0.2">
      <c r="A35" s="11"/>
      <c r="H35" s="9" t="s">
        <v>199</v>
      </c>
      <c r="I35" s="65"/>
      <c r="K35" s="65"/>
    </row>
    <row r="36" spans="1:11" x14ac:dyDescent="0.2">
      <c r="A36" s="11" t="s">
        <v>51</v>
      </c>
      <c r="E36" s="8" t="s">
        <v>105</v>
      </c>
      <c r="F36" s="3" t="s">
        <v>155</v>
      </c>
      <c r="G36" s="5"/>
      <c r="H36" s="9" t="s">
        <v>199</v>
      </c>
      <c r="I36" s="68"/>
      <c r="K36" s="63" t="str">
        <f>IF(Cálculos!BC31&lt;&gt;0,Cálculos!BC31," ")</f>
        <v xml:space="preserve"> </v>
      </c>
    </row>
    <row r="37" spans="1:11" ht="4.5" customHeight="1" x14ac:dyDescent="0.2">
      <c r="A37" s="11"/>
      <c r="H37" s="9" t="s">
        <v>199</v>
      </c>
      <c r="I37" s="65"/>
      <c r="K37" s="65"/>
    </row>
    <row r="38" spans="1:11" x14ac:dyDescent="0.2">
      <c r="A38" s="11" t="s">
        <v>179</v>
      </c>
      <c r="H38" s="9"/>
      <c r="I38" s="65"/>
      <c r="K38" s="65"/>
    </row>
    <row r="39" spans="1:11" x14ac:dyDescent="0.2">
      <c r="B39" s="103"/>
      <c r="C39" s="104"/>
      <c r="D39" s="105"/>
      <c r="E39" s="8" t="s">
        <v>105</v>
      </c>
      <c r="F39" s="3" t="s">
        <v>155</v>
      </c>
      <c r="G39" s="5"/>
      <c r="H39" s="9" t="s">
        <v>199</v>
      </c>
      <c r="I39" s="68"/>
      <c r="K39" s="63" t="str">
        <f>IF(Cálculos!BC34&lt;&gt;0,Cálculos!BC34," ")</f>
        <v xml:space="preserve"> </v>
      </c>
    </row>
    <row r="40" spans="1:11" ht="4.5" customHeight="1" x14ac:dyDescent="0.2">
      <c r="H40" s="9" t="s">
        <v>199</v>
      </c>
      <c r="I40" s="65"/>
      <c r="K40" s="65"/>
    </row>
    <row r="41" spans="1:11" x14ac:dyDescent="0.2">
      <c r="B41" s="103"/>
      <c r="C41" s="104"/>
      <c r="D41" s="105"/>
      <c r="E41" s="8" t="s">
        <v>105</v>
      </c>
      <c r="F41" s="3" t="s">
        <v>155</v>
      </c>
      <c r="G41" s="5"/>
      <c r="H41" s="9" t="s">
        <v>199</v>
      </c>
      <c r="I41" s="68"/>
      <c r="K41" s="63" t="str">
        <f>IF(Cálculos!BC36&lt;&gt;0,Cálculos!BC36," ")</f>
        <v xml:space="preserve"> </v>
      </c>
    </row>
    <row r="42" spans="1:11" x14ac:dyDescent="0.2">
      <c r="K42" s="65"/>
    </row>
    <row r="43" spans="1:11" x14ac:dyDescent="0.2">
      <c r="F43" s="13" t="s">
        <v>52</v>
      </c>
      <c r="G43" s="13"/>
      <c r="H43" s="13"/>
      <c r="I43" s="13"/>
      <c r="J43" s="13"/>
      <c r="K43" s="78" t="str">
        <f>IF(Cálculos!BC38&lt;&gt;0,Cálculos!BC38," ")</f>
        <v xml:space="preserve"> </v>
      </c>
    </row>
    <row r="44" spans="1:11" ht="4.5" customHeight="1" x14ac:dyDescent="0.2">
      <c r="K44" s="65"/>
    </row>
    <row r="45" spans="1:11" x14ac:dyDescent="0.2">
      <c r="F45" s="1" t="s">
        <v>156</v>
      </c>
      <c r="K45" s="63" t="str">
        <f>IF(Cálculos!CL14&lt;&gt;0,Cálculos!CL14," ")</f>
        <v xml:space="preserve"> </v>
      </c>
    </row>
  </sheetData>
  <mergeCells count="2">
    <mergeCell ref="B39:D39"/>
    <mergeCell ref="B41:D41"/>
  </mergeCells>
  <phoneticPr fontId="2" type="noConversion"/>
  <dataValidations count="1">
    <dataValidation type="list" allowBlank="1" showInputMessage="1" showErrorMessage="1" sqref="F36:G36 I5:J5 F24:G24 F9:G9 F11:G11 F13:G13 F15:G15 F17:G17 F20:G20 F22:G22 F41:G41 F39:G39 F29:G29 F31:G31 F34:G34 F26:G26">
      <formula1>frecuencia_pagos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zoomScalePageLayoutView="90" workbookViewId="0">
      <selection activeCell="O30" sqref="O30"/>
    </sheetView>
  </sheetViews>
  <sheetFormatPr baseColWidth="10" defaultRowHeight="15" x14ac:dyDescent="0.2"/>
  <cols>
    <col min="1" max="1" width="5.6640625" style="1" customWidth="1"/>
    <col min="2" max="4" width="8.83203125" style="1" customWidth="1"/>
    <col min="5" max="5" width="8.33203125" style="1" customWidth="1"/>
    <col min="6" max="6" width="8.83203125" style="1" customWidth="1"/>
    <col min="7" max="7" width="1.6640625" style="1" customWidth="1"/>
    <col min="8" max="8" width="8.33203125" style="1" customWidth="1"/>
    <col min="9" max="9" width="8.83203125" style="1" customWidth="1"/>
    <col min="10" max="10" width="1.6640625" style="1" customWidth="1"/>
    <col min="11" max="11" width="14.33203125" style="1" customWidth="1"/>
    <col min="12" max="256" width="8.83203125" style="1" customWidth="1"/>
    <col min="257" max="16384" width="10.83203125" style="1"/>
  </cols>
  <sheetData>
    <row r="1" spans="1:12" ht="39" x14ac:dyDescent="0.45">
      <c r="A1" s="2" t="s">
        <v>54</v>
      </c>
    </row>
    <row r="3" spans="1:12" ht="16" thickBot="1" x14ac:dyDescent="0.25"/>
    <row r="4" spans="1:12" ht="4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5"/>
      <c r="B5" s="5" t="s">
        <v>55</v>
      </c>
      <c r="C5" s="5"/>
      <c r="D5" s="5"/>
      <c r="E5" s="5"/>
      <c r="F5" s="5"/>
      <c r="G5" s="5"/>
      <c r="H5" s="5"/>
      <c r="I5" s="12" t="s">
        <v>155</v>
      </c>
      <c r="J5" s="5"/>
      <c r="K5" s="79" t="str">
        <f>K31</f>
        <v xml:space="preserve"> </v>
      </c>
      <c r="L5" s="5"/>
    </row>
    <row r="6" spans="1:12" ht="4.5" customHeight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6"/>
      <c r="L6" s="6"/>
    </row>
    <row r="7" spans="1:12" x14ac:dyDescent="0.2">
      <c r="K7" s="67"/>
    </row>
    <row r="8" spans="1:12" x14ac:dyDescent="0.2">
      <c r="A8" s="11" t="s">
        <v>56</v>
      </c>
      <c r="K8" s="67"/>
    </row>
    <row r="9" spans="1:12" x14ac:dyDescent="0.2">
      <c r="A9" s="11"/>
      <c r="B9" s="1" t="s">
        <v>57</v>
      </c>
      <c r="E9" s="8" t="s">
        <v>105</v>
      </c>
      <c r="F9" s="3" t="s">
        <v>155</v>
      </c>
      <c r="G9" s="5"/>
      <c r="H9" s="9" t="s">
        <v>199</v>
      </c>
      <c r="I9" s="68"/>
      <c r="J9" s="7"/>
      <c r="K9" s="63" t="str">
        <f>IF(Cálculos!BN4&lt;&gt;0,Cálculos!BN4," ")</f>
        <v xml:space="preserve"> </v>
      </c>
    </row>
    <row r="10" spans="1:12" ht="4.5" customHeight="1" x14ac:dyDescent="0.2">
      <c r="A10" s="11"/>
      <c r="H10" s="9" t="s">
        <v>199</v>
      </c>
      <c r="I10" s="65"/>
      <c r="J10" s="7"/>
      <c r="K10" s="65"/>
    </row>
    <row r="11" spans="1:12" x14ac:dyDescent="0.2">
      <c r="A11" s="11"/>
      <c r="B11" s="1" t="s">
        <v>58</v>
      </c>
      <c r="E11" s="8" t="s">
        <v>105</v>
      </c>
      <c r="F11" s="3" t="s">
        <v>155</v>
      </c>
      <c r="G11" s="5"/>
      <c r="H11" s="9" t="s">
        <v>199</v>
      </c>
      <c r="I11" s="68"/>
      <c r="J11" s="7"/>
      <c r="K11" s="63" t="str">
        <f>IF(Cálculos!BN6&lt;&gt;0,Cálculos!BN6," ")</f>
        <v xml:space="preserve"> </v>
      </c>
    </row>
    <row r="12" spans="1:12" ht="4.5" customHeight="1" x14ac:dyDescent="0.2">
      <c r="A12" s="11"/>
      <c r="H12" s="9" t="s">
        <v>199</v>
      </c>
      <c r="I12" s="65"/>
      <c r="J12" s="7"/>
      <c r="K12" s="65"/>
    </row>
    <row r="13" spans="1:12" x14ac:dyDescent="0.2">
      <c r="A13" s="11"/>
      <c r="B13" s="1" t="s">
        <v>187</v>
      </c>
      <c r="E13" s="8" t="s">
        <v>105</v>
      </c>
      <c r="F13" s="3" t="s">
        <v>155</v>
      </c>
      <c r="G13" s="5"/>
      <c r="H13" s="9" t="s">
        <v>199</v>
      </c>
      <c r="I13" s="68"/>
      <c r="J13" s="7"/>
      <c r="K13" s="63" t="str">
        <f>IF(Cálculos!BN8&lt;&gt;0,Cálculos!BN8," ")</f>
        <v xml:space="preserve"> </v>
      </c>
    </row>
    <row r="14" spans="1:12" ht="4.5" customHeight="1" x14ac:dyDescent="0.2">
      <c r="A14" s="11"/>
      <c r="H14" s="9" t="s">
        <v>199</v>
      </c>
      <c r="I14" s="65"/>
      <c r="J14" s="7"/>
      <c r="K14" s="65"/>
    </row>
    <row r="15" spans="1:12" x14ac:dyDescent="0.2">
      <c r="A15" s="11"/>
      <c r="B15" s="1" t="s">
        <v>60</v>
      </c>
      <c r="E15" s="8" t="s">
        <v>105</v>
      </c>
      <c r="F15" s="3" t="s">
        <v>155</v>
      </c>
      <c r="G15" s="5"/>
      <c r="H15" s="9" t="s">
        <v>199</v>
      </c>
      <c r="I15" s="68"/>
      <c r="J15" s="7"/>
      <c r="K15" s="63" t="str">
        <f>IF(Cálculos!BN10&lt;&gt;0,Cálculos!BN10," ")</f>
        <v xml:space="preserve"> </v>
      </c>
    </row>
    <row r="16" spans="1:12" ht="4.5" customHeight="1" x14ac:dyDescent="0.2">
      <c r="A16" s="11"/>
      <c r="H16" s="9" t="s">
        <v>199</v>
      </c>
      <c r="I16" s="65"/>
      <c r="J16" s="7"/>
      <c r="K16" s="65"/>
    </row>
    <row r="17" spans="1:11" x14ac:dyDescent="0.2">
      <c r="A17" s="11"/>
      <c r="B17" s="1" t="s">
        <v>61</v>
      </c>
      <c r="E17" s="8" t="s">
        <v>105</v>
      </c>
      <c r="F17" s="3" t="s">
        <v>155</v>
      </c>
      <c r="G17" s="5"/>
      <c r="H17" s="9" t="s">
        <v>199</v>
      </c>
      <c r="I17" s="68"/>
      <c r="J17" s="7"/>
      <c r="K17" s="63" t="str">
        <f>IF(Cálculos!BN12&lt;&gt;0,Cálculos!BN12," ")</f>
        <v xml:space="preserve"> </v>
      </c>
    </row>
    <row r="18" spans="1:11" ht="4.5" customHeight="1" x14ac:dyDescent="0.2">
      <c r="A18" s="11"/>
      <c r="H18" s="9" t="s">
        <v>199</v>
      </c>
      <c r="I18" s="65"/>
      <c r="J18" s="7"/>
      <c r="K18" s="65"/>
    </row>
    <row r="19" spans="1:11" x14ac:dyDescent="0.2">
      <c r="A19" s="11"/>
      <c r="B19" s="1" t="s">
        <v>62</v>
      </c>
      <c r="E19" s="8" t="s">
        <v>105</v>
      </c>
      <c r="F19" s="3" t="s">
        <v>155</v>
      </c>
      <c r="G19" s="5"/>
      <c r="H19" s="9" t="s">
        <v>199</v>
      </c>
      <c r="I19" s="68"/>
      <c r="J19" s="7"/>
      <c r="K19" s="63" t="str">
        <f>IF(Cálculos!BN14&lt;&gt;0,Cálculos!BN14," ")</f>
        <v xml:space="preserve"> </v>
      </c>
    </row>
    <row r="20" spans="1:11" ht="4.5" customHeight="1" x14ac:dyDescent="0.2">
      <c r="A20" s="11"/>
      <c r="H20" s="9" t="s">
        <v>199</v>
      </c>
      <c r="I20" s="65"/>
      <c r="J20" s="7"/>
      <c r="K20" s="65"/>
    </row>
    <row r="21" spans="1:11" x14ac:dyDescent="0.2">
      <c r="A21" s="11" t="s">
        <v>63</v>
      </c>
      <c r="H21" s="9"/>
      <c r="I21" s="65"/>
      <c r="J21" s="7"/>
      <c r="K21" s="65"/>
    </row>
    <row r="22" spans="1:11" x14ac:dyDescent="0.2">
      <c r="A22" s="11"/>
      <c r="B22" s="1" t="s">
        <v>64</v>
      </c>
      <c r="E22" s="8" t="s">
        <v>105</v>
      </c>
      <c r="F22" s="3" t="s">
        <v>155</v>
      </c>
      <c r="G22" s="5"/>
      <c r="H22" s="9" t="s">
        <v>199</v>
      </c>
      <c r="I22" s="68"/>
      <c r="J22" s="7"/>
      <c r="K22" s="63" t="str">
        <f>IF(Cálculos!BN17&lt;&gt;0,Cálculos!BN17," ")</f>
        <v xml:space="preserve"> </v>
      </c>
    </row>
    <row r="23" spans="1:11" ht="4.5" customHeight="1" x14ac:dyDescent="0.2">
      <c r="A23" s="11"/>
      <c r="H23" s="9" t="s">
        <v>199</v>
      </c>
      <c r="I23" s="65"/>
      <c r="J23" s="7"/>
      <c r="K23" s="65"/>
    </row>
    <row r="24" spans="1:11" x14ac:dyDescent="0.2">
      <c r="A24" s="11"/>
      <c r="B24" s="1" t="s">
        <v>65</v>
      </c>
      <c r="E24" s="8" t="s">
        <v>105</v>
      </c>
      <c r="F24" s="3" t="s">
        <v>155</v>
      </c>
      <c r="G24" s="5"/>
      <c r="H24" s="9" t="s">
        <v>199</v>
      </c>
      <c r="I24" s="68"/>
      <c r="J24" s="7"/>
      <c r="K24" s="63" t="str">
        <f>IF(Cálculos!BN19&lt;&gt;0,Cálculos!BN19," ")</f>
        <v xml:space="preserve"> </v>
      </c>
    </row>
    <row r="25" spans="1:11" ht="4.5" customHeight="1" x14ac:dyDescent="0.2">
      <c r="A25" s="11"/>
      <c r="H25" s="9"/>
      <c r="I25" s="65"/>
      <c r="J25" s="7"/>
      <c r="K25" s="65"/>
    </row>
    <row r="26" spans="1:11" x14ac:dyDescent="0.2">
      <c r="A26" s="11" t="s">
        <v>179</v>
      </c>
      <c r="H26" s="9"/>
      <c r="I26" s="65"/>
      <c r="J26" s="7"/>
      <c r="K26" s="65"/>
    </row>
    <row r="27" spans="1:11" x14ac:dyDescent="0.2">
      <c r="B27" s="103"/>
      <c r="C27" s="104"/>
      <c r="D27" s="105"/>
      <c r="E27" s="8" t="s">
        <v>105</v>
      </c>
      <c r="F27" s="3" t="s">
        <v>155</v>
      </c>
      <c r="G27" s="5"/>
      <c r="H27" s="9" t="s">
        <v>199</v>
      </c>
      <c r="I27" s="68"/>
      <c r="J27" s="7"/>
      <c r="K27" s="63" t="str">
        <f>IF(Cálculos!BN22&lt;&gt;0,Cálculos!BN22," ")</f>
        <v xml:space="preserve"> </v>
      </c>
    </row>
    <row r="28" spans="1:11" ht="4.5" customHeight="1" x14ac:dyDescent="0.2">
      <c r="H28" s="9" t="s">
        <v>199</v>
      </c>
      <c r="I28" s="65"/>
      <c r="J28" s="7"/>
      <c r="K28" s="65"/>
    </row>
    <row r="29" spans="1:11" x14ac:dyDescent="0.2">
      <c r="B29" s="103"/>
      <c r="C29" s="104"/>
      <c r="D29" s="105"/>
      <c r="E29" s="8" t="s">
        <v>105</v>
      </c>
      <c r="F29" s="3" t="s">
        <v>155</v>
      </c>
      <c r="G29" s="5"/>
      <c r="H29" s="9" t="s">
        <v>199</v>
      </c>
      <c r="I29" s="68"/>
      <c r="J29" s="7"/>
      <c r="K29" s="63" t="str">
        <f>IF(Cálculos!BN24&lt;&gt;0,Cálculos!BN24," ")</f>
        <v xml:space="preserve"> </v>
      </c>
    </row>
    <row r="30" spans="1:11" x14ac:dyDescent="0.2">
      <c r="I30" s="7"/>
      <c r="J30" s="7"/>
      <c r="K30" s="65"/>
    </row>
    <row r="31" spans="1:11" x14ac:dyDescent="0.2">
      <c r="F31" s="13" t="s">
        <v>55</v>
      </c>
      <c r="G31" s="13"/>
      <c r="H31" s="13"/>
      <c r="I31" s="12"/>
      <c r="J31" s="12"/>
      <c r="K31" s="78" t="str">
        <f>IF(Cálculos!BN26&lt;&gt;0,Cálculos!BN26," ")</f>
        <v xml:space="preserve"> </v>
      </c>
    </row>
    <row r="32" spans="1:11" ht="4.5" customHeight="1" x14ac:dyDescent="0.2">
      <c r="I32" s="7"/>
      <c r="J32" s="7"/>
      <c r="K32" s="65"/>
    </row>
    <row r="33" spans="6:11" x14ac:dyDescent="0.2">
      <c r="F33" s="1" t="s">
        <v>156</v>
      </c>
      <c r="I33" s="7"/>
      <c r="J33" s="7"/>
      <c r="K33" s="63" t="str">
        <f>IF(Cálculos!CL16&lt;&gt;0,Cálculos!CL16," ")</f>
        <v xml:space="preserve"> </v>
      </c>
    </row>
  </sheetData>
  <mergeCells count="2">
    <mergeCell ref="B27:D27"/>
    <mergeCell ref="B29:D29"/>
  </mergeCells>
  <phoneticPr fontId="2" type="noConversion"/>
  <dataValidations count="1">
    <dataValidation type="list" allowBlank="1" showInputMessage="1" showErrorMessage="1" sqref="F19:G19 F22:G22 F9:G9 F11:G11 F13:G13 F15:G15 F17:G17 F29:G29 F27:G27 F24:G24 I5:J5">
      <formula1>frecuencia_pagos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90" zoomScaleNormal="90" zoomScalePageLayoutView="90" workbookViewId="0">
      <selection activeCell="N30" sqref="N30"/>
    </sheetView>
  </sheetViews>
  <sheetFormatPr baseColWidth="10" defaultRowHeight="15" x14ac:dyDescent="0.2"/>
  <cols>
    <col min="1" max="1" width="5.6640625" style="1" customWidth="1"/>
    <col min="2" max="4" width="8.83203125" style="1" customWidth="1"/>
    <col min="5" max="5" width="8.33203125" style="1" customWidth="1"/>
    <col min="6" max="6" width="8.83203125" style="1" customWidth="1"/>
    <col min="7" max="7" width="1.6640625" style="1" customWidth="1"/>
    <col min="8" max="8" width="8.33203125" style="1" customWidth="1"/>
    <col min="9" max="9" width="8.83203125" style="1" customWidth="1"/>
    <col min="10" max="10" width="1.83203125" style="1" customWidth="1"/>
    <col min="11" max="11" width="14.33203125" style="1" customWidth="1"/>
    <col min="12" max="256" width="8.83203125" style="1" customWidth="1"/>
    <col min="257" max="16384" width="10.83203125" style="1"/>
  </cols>
  <sheetData>
    <row r="1" spans="1:12" ht="39" x14ac:dyDescent="0.45">
      <c r="A1" s="2" t="s">
        <v>66</v>
      </c>
    </row>
    <row r="3" spans="1:12" ht="16" thickBot="1" x14ac:dyDescent="0.25"/>
    <row r="4" spans="1:12" ht="4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5"/>
      <c r="B5" s="5" t="s">
        <v>67</v>
      </c>
      <c r="C5" s="5"/>
      <c r="D5" s="5"/>
      <c r="E5" s="5"/>
      <c r="F5" s="5"/>
      <c r="G5" s="5"/>
      <c r="H5" s="5"/>
      <c r="I5" s="12" t="s">
        <v>155</v>
      </c>
      <c r="J5" s="5"/>
      <c r="K5" s="79" t="str">
        <f>K44</f>
        <v xml:space="preserve"> </v>
      </c>
      <c r="L5" s="5"/>
    </row>
    <row r="6" spans="1:12" ht="4.5" customHeight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6"/>
      <c r="L6" s="6"/>
    </row>
    <row r="7" spans="1:12" x14ac:dyDescent="0.2">
      <c r="K7" s="67"/>
    </row>
    <row r="8" spans="1:12" x14ac:dyDescent="0.2">
      <c r="A8" s="11" t="s">
        <v>68</v>
      </c>
      <c r="K8" s="67"/>
    </row>
    <row r="9" spans="1:12" x14ac:dyDescent="0.2">
      <c r="A9" s="11"/>
      <c r="B9" s="1" t="s">
        <v>69</v>
      </c>
      <c r="E9" s="8" t="s">
        <v>105</v>
      </c>
      <c r="F9" s="3" t="s">
        <v>155</v>
      </c>
      <c r="G9" s="5"/>
      <c r="H9" s="9" t="s">
        <v>195</v>
      </c>
      <c r="I9" s="68"/>
      <c r="J9" s="7"/>
      <c r="K9" s="63" t="str">
        <f>IF(Cálculos!BY4&lt;&gt;0,Cálculos!BY4," ")</f>
        <v xml:space="preserve"> </v>
      </c>
    </row>
    <row r="10" spans="1:12" ht="4.5" customHeight="1" x14ac:dyDescent="0.2">
      <c r="A10" s="11"/>
      <c r="H10" s="9" t="s">
        <v>195</v>
      </c>
      <c r="I10" s="65"/>
      <c r="J10" s="7"/>
      <c r="K10" s="65"/>
    </row>
    <row r="11" spans="1:12" x14ac:dyDescent="0.2">
      <c r="A11" s="11"/>
      <c r="B11" s="1" t="s">
        <v>70</v>
      </c>
      <c r="E11" s="8" t="s">
        <v>105</v>
      </c>
      <c r="F11" s="3" t="s">
        <v>155</v>
      </c>
      <c r="G11" s="5"/>
      <c r="H11" s="9" t="s">
        <v>195</v>
      </c>
      <c r="I11" s="68"/>
      <c r="J11" s="7"/>
      <c r="K11" s="63" t="str">
        <f>IF(Cálculos!BY6&lt;&gt;0,Cálculos!BY6," ")</f>
        <v xml:space="preserve"> </v>
      </c>
    </row>
    <row r="12" spans="1:12" ht="4.5" customHeight="1" x14ac:dyDescent="0.2">
      <c r="A12" s="11"/>
      <c r="H12" s="9" t="s">
        <v>195</v>
      </c>
      <c r="I12" s="65"/>
      <c r="J12" s="7"/>
      <c r="K12" s="65"/>
    </row>
    <row r="13" spans="1:12" x14ac:dyDescent="0.2">
      <c r="A13" s="11"/>
      <c r="B13" s="1" t="s">
        <v>71</v>
      </c>
      <c r="E13" s="8" t="s">
        <v>105</v>
      </c>
      <c r="F13" s="3" t="s">
        <v>155</v>
      </c>
      <c r="G13" s="5"/>
      <c r="H13" s="9" t="s">
        <v>195</v>
      </c>
      <c r="I13" s="68"/>
      <c r="J13" s="7"/>
      <c r="K13" s="63" t="str">
        <f>IF(Cálculos!BY8&lt;&gt;0,Cálculos!BY8," ")</f>
        <v xml:space="preserve"> </v>
      </c>
    </row>
    <row r="14" spans="1:12" ht="4.5" customHeight="1" x14ac:dyDescent="0.2">
      <c r="A14" s="11"/>
      <c r="H14" s="9" t="s">
        <v>195</v>
      </c>
      <c r="I14" s="65"/>
      <c r="J14" s="7"/>
      <c r="K14" s="65"/>
    </row>
    <row r="15" spans="1:12" x14ac:dyDescent="0.2">
      <c r="A15" s="11"/>
      <c r="B15" s="1" t="s">
        <v>72</v>
      </c>
      <c r="E15" s="8" t="s">
        <v>105</v>
      </c>
      <c r="F15" s="3" t="s">
        <v>155</v>
      </c>
      <c r="G15" s="5"/>
      <c r="H15" s="9" t="s">
        <v>195</v>
      </c>
      <c r="I15" s="68"/>
      <c r="J15" s="7"/>
      <c r="K15" s="63" t="str">
        <f>IF(Cálculos!BY10&lt;&gt;0,Cálculos!BY10," ")</f>
        <v xml:space="preserve"> </v>
      </c>
    </row>
    <row r="16" spans="1:12" ht="4.5" customHeight="1" x14ac:dyDescent="0.2">
      <c r="A16" s="11"/>
      <c r="H16" s="9" t="s">
        <v>195</v>
      </c>
      <c r="I16" s="65"/>
      <c r="J16" s="7"/>
      <c r="K16" s="65"/>
    </row>
    <row r="17" spans="1:11" x14ac:dyDescent="0.2">
      <c r="A17" s="11"/>
      <c r="B17" s="1" t="s">
        <v>189</v>
      </c>
      <c r="E17" s="8" t="s">
        <v>105</v>
      </c>
      <c r="F17" s="3" t="s">
        <v>155</v>
      </c>
      <c r="G17" s="5"/>
      <c r="H17" s="9" t="s">
        <v>195</v>
      </c>
      <c r="I17" s="68"/>
      <c r="J17" s="7"/>
      <c r="K17" s="63" t="str">
        <f>IF(Cálculos!BY12&lt;&gt;0,Cálculos!BY12," ")</f>
        <v xml:space="preserve"> </v>
      </c>
    </row>
    <row r="18" spans="1:11" ht="4.5" customHeight="1" x14ac:dyDescent="0.2">
      <c r="A18" s="11"/>
      <c r="H18" s="9" t="s">
        <v>195</v>
      </c>
      <c r="I18" s="65"/>
      <c r="J18" s="7"/>
      <c r="K18" s="65"/>
    </row>
    <row r="19" spans="1:11" x14ac:dyDescent="0.2">
      <c r="A19" s="11"/>
      <c r="B19" s="1" t="s">
        <v>190</v>
      </c>
      <c r="E19" s="8" t="s">
        <v>105</v>
      </c>
      <c r="F19" s="3" t="s">
        <v>155</v>
      </c>
      <c r="G19" s="5"/>
      <c r="H19" s="9" t="s">
        <v>195</v>
      </c>
      <c r="I19" s="68"/>
      <c r="J19" s="7"/>
      <c r="K19" s="63" t="str">
        <f>IF(Cálculos!BY14&lt;&gt;0,Cálculos!BY14," ")</f>
        <v xml:space="preserve"> </v>
      </c>
    </row>
    <row r="20" spans="1:11" ht="4.5" customHeight="1" x14ac:dyDescent="0.2">
      <c r="A20" s="11"/>
      <c r="H20" s="9" t="s">
        <v>195</v>
      </c>
      <c r="I20" s="65"/>
      <c r="J20" s="7"/>
      <c r="K20" s="65"/>
    </row>
    <row r="21" spans="1:11" x14ac:dyDescent="0.2">
      <c r="A21" s="11"/>
      <c r="B21" s="1" t="s">
        <v>191</v>
      </c>
      <c r="E21" s="8" t="s">
        <v>105</v>
      </c>
      <c r="F21" s="3" t="s">
        <v>155</v>
      </c>
      <c r="G21" s="5"/>
      <c r="H21" s="9" t="s">
        <v>195</v>
      </c>
      <c r="I21" s="68"/>
      <c r="J21" s="7"/>
      <c r="K21" s="63" t="str">
        <f>IF(Cálculos!BY16&lt;&gt;0,Cálculos!BY16," ")</f>
        <v xml:space="preserve"> </v>
      </c>
    </row>
    <row r="22" spans="1:11" ht="4.5" customHeight="1" x14ac:dyDescent="0.2">
      <c r="A22" s="11"/>
      <c r="H22" s="9" t="s">
        <v>195</v>
      </c>
      <c r="I22" s="65"/>
      <c r="J22" s="7"/>
      <c r="K22" s="65"/>
    </row>
    <row r="23" spans="1:11" x14ac:dyDescent="0.2">
      <c r="A23" s="11" t="s">
        <v>76</v>
      </c>
      <c r="H23" s="9"/>
      <c r="I23" s="65"/>
      <c r="J23" s="7"/>
      <c r="K23" s="65"/>
    </row>
    <row r="24" spans="1:11" x14ac:dyDescent="0.2">
      <c r="A24" s="11"/>
      <c r="B24" s="1" t="s">
        <v>77</v>
      </c>
      <c r="E24" s="8" t="s">
        <v>105</v>
      </c>
      <c r="F24" s="3" t="s">
        <v>155</v>
      </c>
      <c r="G24" s="5"/>
      <c r="H24" s="9" t="s">
        <v>195</v>
      </c>
      <c r="I24" s="68"/>
      <c r="J24" s="7"/>
      <c r="K24" s="63" t="str">
        <f>IF(Cálculos!BY19&lt;&gt;0,Cálculos!BY19," ")</f>
        <v xml:space="preserve"> </v>
      </c>
    </row>
    <row r="25" spans="1:11" ht="4.5" customHeight="1" x14ac:dyDescent="0.2">
      <c r="A25" s="11"/>
      <c r="H25" s="9" t="s">
        <v>195</v>
      </c>
      <c r="I25" s="65"/>
      <c r="J25" s="7"/>
      <c r="K25" s="65"/>
    </row>
    <row r="26" spans="1:11" x14ac:dyDescent="0.2">
      <c r="A26" s="11"/>
      <c r="B26" s="1" t="s">
        <v>78</v>
      </c>
      <c r="E26" s="8" t="s">
        <v>105</v>
      </c>
      <c r="F26" s="3" t="s">
        <v>155</v>
      </c>
      <c r="G26" s="5"/>
      <c r="H26" s="9" t="s">
        <v>195</v>
      </c>
      <c r="I26" s="68"/>
      <c r="J26" s="7"/>
      <c r="K26" s="63" t="str">
        <f>IF(Cálculos!BY21&lt;&gt;0,Cálculos!BY21," ")</f>
        <v xml:space="preserve"> </v>
      </c>
    </row>
    <row r="27" spans="1:11" ht="4.5" customHeight="1" x14ac:dyDescent="0.2">
      <c r="A27" s="11"/>
      <c r="H27" s="9" t="s">
        <v>195</v>
      </c>
      <c r="I27" s="65"/>
      <c r="J27" s="7"/>
      <c r="K27" s="65"/>
    </row>
    <row r="28" spans="1:11" x14ac:dyDescent="0.2">
      <c r="A28" s="11"/>
      <c r="B28" s="1" t="s">
        <v>79</v>
      </c>
      <c r="E28" s="8" t="s">
        <v>105</v>
      </c>
      <c r="F28" s="3" t="s">
        <v>155</v>
      </c>
      <c r="G28" s="5"/>
      <c r="H28" s="9" t="s">
        <v>195</v>
      </c>
      <c r="I28" s="68"/>
      <c r="J28" s="7"/>
      <c r="K28" s="63" t="str">
        <f>IF(Cálculos!BY23&lt;&gt;0,Cálculos!BY23," ")</f>
        <v xml:space="preserve"> </v>
      </c>
    </row>
    <row r="29" spans="1:11" ht="4.5" customHeight="1" x14ac:dyDescent="0.2">
      <c r="A29" s="11"/>
      <c r="H29" s="9" t="s">
        <v>195</v>
      </c>
      <c r="I29" s="65"/>
      <c r="J29" s="7"/>
      <c r="K29" s="65"/>
    </row>
    <row r="30" spans="1:11" x14ac:dyDescent="0.2">
      <c r="A30" s="11"/>
      <c r="B30" s="1" t="s">
        <v>80</v>
      </c>
      <c r="E30" s="8" t="s">
        <v>105</v>
      </c>
      <c r="F30" s="3" t="s">
        <v>155</v>
      </c>
      <c r="G30" s="5"/>
      <c r="H30" s="9" t="s">
        <v>195</v>
      </c>
      <c r="I30" s="68"/>
      <c r="J30" s="7"/>
      <c r="K30" s="63" t="str">
        <f>IF(Cálculos!BY25&lt;&gt;0,Cálculos!BY25," ")</f>
        <v xml:space="preserve"> </v>
      </c>
    </row>
    <row r="31" spans="1:11" ht="4.5" customHeight="1" x14ac:dyDescent="0.2">
      <c r="A31" s="11"/>
      <c r="H31" s="9" t="s">
        <v>195</v>
      </c>
      <c r="I31" s="65"/>
      <c r="J31" s="7"/>
      <c r="K31" s="65"/>
    </row>
    <row r="32" spans="1:11" x14ac:dyDescent="0.2">
      <c r="A32" s="11" t="s">
        <v>192</v>
      </c>
      <c r="H32" s="9"/>
      <c r="I32" s="65"/>
      <c r="J32" s="7"/>
      <c r="K32" s="65"/>
    </row>
    <row r="33" spans="1:11" x14ac:dyDescent="0.2">
      <c r="A33" s="11"/>
      <c r="B33" s="1" t="s">
        <v>192</v>
      </c>
      <c r="E33" s="8" t="s">
        <v>105</v>
      </c>
      <c r="F33" s="3" t="s">
        <v>155</v>
      </c>
      <c r="G33" s="5"/>
      <c r="H33" s="9" t="s">
        <v>195</v>
      </c>
      <c r="I33" s="68"/>
      <c r="J33" s="7"/>
      <c r="K33" s="63" t="str">
        <f>IF(Cálculos!BY28&lt;&gt;0,Cálculos!BY28," ")</f>
        <v xml:space="preserve"> </v>
      </c>
    </row>
    <row r="34" spans="1:11" ht="4.5" customHeight="1" x14ac:dyDescent="0.2">
      <c r="A34" s="11"/>
      <c r="H34" s="9" t="s">
        <v>195</v>
      </c>
      <c r="I34" s="65"/>
      <c r="J34" s="7"/>
      <c r="K34" s="65"/>
    </row>
    <row r="35" spans="1:11" x14ac:dyDescent="0.2">
      <c r="A35" s="11"/>
      <c r="B35" s="1" t="s">
        <v>82</v>
      </c>
      <c r="E35" s="8" t="s">
        <v>105</v>
      </c>
      <c r="F35" s="3" t="s">
        <v>155</v>
      </c>
      <c r="G35" s="5"/>
      <c r="H35" s="9" t="s">
        <v>195</v>
      </c>
      <c r="I35" s="68"/>
      <c r="J35" s="7"/>
      <c r="K35" s="63" t="str">
        <f>IF(Cálculos!BY30&lt;&gt;0,Cálculos!BY30," ")</f>
        <v xml:space="preserve"> </v>
      </c>
    </row>
    <row r="36" spans="1:11" ht="4.5" customHeight="1" x14ac:dyDescent="0.2">
      <c r="A36" s="11"/>
      <c r="H36" s="9" t="s">
        <v>195</v>
      </c>
      <c r="I36" s="65"/>
      <c r="J36" s="7"/>
      <c r="K36" s="65"/>
    </row>
    <row r="37" spans="1:11" x14ac:dyDescent="0.2">
      <c r="A37" s="11"/>
      <c r="B37" s="1" t="s">
        <v>83</v>
      </c>
      <c r="E37" s="8" t="s">
        <v>105</v>
      </c>
      <c r="F37" s="3" t="s">
        <v>155</v>
      </c>
      <c r="G37" s="5"/>
      <c r="H37" s="9" t="s">
        <v>195</v>
      </c>
      <c r="I37" s="68"/>
      <c r="J37" s="7"/>
      <c r="K37" s="63" t="str">
        <f>IF(Cálculos!BY32&lt;&gt;0,Cálculos!BY32," ")</f>
        <v xml:space="preserve"> </v>
      </c>
    </row>
    <row r="38" spans="1:11" ht="4.5" customHeight="1" x14ac:dyDescent="0.2">
      <c r="A38" s="11"/>
      <c r="H38" s="9" t="s">
        <v>195</v>
      </c>
      <c r="I38" s="65"/>
      <c r="J38" s="7"/>
      <c r="K38" s="65"/>
    </row>
    <row r="39" spans="1:11" x14ac:dyDescent="0.2">
      <c r="A39" s="11" t="s">
        <v>179</v>
      </c>
      <c r="H39" s="9"/>
      <c r="I39" s="65"/>
      <c r="J39" s="7"/>
      <c r="K39" s="65"/>
    </row>
    <row r="40" spans="1:11" x14ac:dyDescent="0.2">
      <c r="B40" s="103"/>
      <c r="C40" s="104"/>
      <c r="D40" s="105"/>
      <c r="E40" s="8" t="s">
        <v>105</v>
      </c>
      <c r="F40" s="3" t="s">
        <v>155</v>
      </c>
      <c r="G40" s="5"/>
      <c r="H40" s="9" t="s">
        <v>195</v>
      </c>
      <c r="I40" s="68"/>
      <c r="J40" s="7"/>
      <c r="K40" s="63" t="str">
        <f>IF(Cálculos!BY35&lt;&gt;0,Cálculos!BY35," ")</f>
        <v xml:space="preserve"> </v>
      </c>
    </row>
    <row r="41" spans="1:11" ht="4.5" customHeight="1" x14ac:dyDescent="0.2">
      <c r="H41" s="9" t="s">
        <v>195</v>
      </c>
      <c r="I41" s="65"/>
      <c r="J41" s="7"/>
      <c r="K41" s="65"/>
    </row>
    <row r="42" spans="1:11" x14ac:dyDescent="0.2">
      <c r="B42" s="103"/>
      <c r="C42" s="104"/>
      <c r="D42" s="105"/>
      <c r="E42" s="8" t="s">
        <v>105</v>
      </c>
      <c r="F42" s="3" t="s">
        <v>155</v>
      </c>
      <c r="G42" s="5"/>
      <c r="H42" s="9" t="s">
        <v>195</v>
      </c>
      <c r="I42" s="68"/>
      <c r="J42" s="7"/>
      <c r="K42" s="63" t="str">
        <f>IF(Cálculos!BY37&lt;&gt;0,Cálculos!BY37," ")</f>
        <v xml:space="preserve"> </v>
      </c>
    </row>
    <row r="43" spans="1:11" x14ac:dyDescent="0.2">
      <c r="I43" s="7"/>
      <c r="J43" s="7"/>
      <c r="K43" s="65"/>
    </row>
    <row r="44" spans="1:11" x14ac:dyDescent="0.2">
      <c r="F44" s="13" t="s">
        <v>67</v>
      </c>
      <c r="G44" s="13"/>
      <c r="H44" s="13"/>
      <c r="I44" s="12"/>
      <c r="J44" s="12"/>
      <c r="K44" s="78" t="str">
        <f>IF(Cálculos!BY39&lt;&gt;0,Cálculos!BY39," ")</f>
        <v xml:space="preserve"> </v>
      </c>
    </row>
    <row r="45" spans="1:11" ht="4.5" customHeight="1" x14ac:dyDescent="0.2">
      <c r="I45" s="7"/>
      <c r="J45" s="7"/>
      <c r="K45" s="65"/>
    </row>
    <row r="46" spans="1:11" x14ac:dyDescent="0.2">
      <c r="F46" s="1" t="s">
        <v>156</v>
      </c>
      <c r="I46" s="7"/>
      <c r="J46" s="7"/>
      <c r="K46" s="63" t="str">
        <f>IF(Cálculos!CL18&lt;&gt;0,Cálculos!CL18," ")</f>
        <v xml:space="preserve"> </v>
      </c>
    </row>
  </sheetData>
  <mergeCells count="2">
    <mergeCell ref="B40:D40"/>
    <mergeCell ref="B42:D42"/>
  </mergeCells>
  <phoneticPr fontId="2" type="noConversion"/>
  <dataValidations count="1">
    <dataValidation type="list" allowBlank="1" showInputMessage="1" showErrorMessage="1" sqref="F42:G42 F40:G40 F9:G9 F11:G11 F13:G13 F15:G15 F17:G17 F19:G19 F21:G21 F24:G24 F26:G26 F28:G28 F30:G30 F33:G33 F35:G35 F37:G37 I5:J5">
      <formula1>frecuencia_pagos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0"/>
  <sheetViews>
    <sheetView zoomScale="90" zoomScaleNormal="90" zoomScalePageLayoutView="90" workbookViewId="0">
      <selection activeCell="S47" sqref="S47"/>
    </sheetView>
  </sheetViews>
  <sheetFormatPr baseColWidth="10" defaultRowHeight="15" x14ac:dyDescent="0.2"/>
  <cols>
    <col min="1" max="1" width="6.6640625" style="1" customWidth="1"/>
    <col min="2" max="3" width="8.83203125" style="1" customWidth="1"/>
    <col min="4" max="4" width="12.83203125" style="1" customWidth="1"/>
    <col min="5" max="5" width="8.83203125" style="1" customWidth="1"/>
    <col min="6" max="6" width="9.1640625" style="1" customWidth="1"/>
    <col min="7" max="256" width="8.83203125" style="1" customWidth="1"/>
    <col min="257" max="16384" width="10.83203125" style="1"/>
  </cols>
  <sheetData>
    <row r="1" spans="1:12" ht="39" x14ac:dyDescent="0.45">
      <c r="A1" s="2" t="s">
        <v>84</v>
      </c>
    </row>
    <row r="3" spans="1:12" ht="16" thickBot="1" x14ac:dyDescent="0.25"/>
    <row r="4" spans="1:12" ht="4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5"/>
      <c r="B5" s="5" t="s">
        <v>193</v>
      </c>
      <c r="C5" s="5"/>
      <c r="D5" s="5"/>
      <c r="E5" s="5"/>
      <c r="F5" s="14" t="s">
        <v>85</v>
      </c>
      <c r="H5" s="24" t="s">
        <v>155</v>
      </c>
      <c r="I5" s="5"/>
      <c r="J5" s="5"/>
      <c r="K5" s="5"/>
      <c r="L5" s="5"/>
    </row>
    <row r="6" spans="1:12" ht="4.5" customHeight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8" spans="1:12" x14ac:dyDescent="0.2">
      <c r="I8" s="11" t="s">
        <v>88</v>
      </c>
    </row>
    <row r="9" spans="1:12" x14ac:dyDescent="0.2">
      <c r="I9" s="107" t="str">
        <f>IF(E14=" "," ",IF(Resultados!E14&gt;0,Setup!E2,Setup!E3))</f>
        <v xml:space="preserve"> </v>
      </c>
      <c r="J9" s="108"/>
      <c r="K9" s="108"/>
      <c r="L9" s="109"/>
    </row>
    <row r="10" spans="1:12" ht="17" x14ac:dyDescent="0.2">
      <c r="C10" s="128" t="s">
        <v>92</v>
      </c>
      <c r="D10" s="128"/>
      <c r="E10" s="125" t="str">
        <f>IF(Cálculos!CE5&lt;&gt;0,Cálculos!CE5," ")</f>
        <v xml:space="preserve"> </v>
      </c>
      <c r="F10" s="125"/>
      <c r="I10" s="110"/>
      <c r="J10" s="111"/>
      <c r="K10" s="111"/>
      <c r="L10" s="112"/>
    </row>
    <row r="11" spans="1:12" ht="17" x14ac:dyDescent="0.2">
      <c r="E11" s="47"/>
      <c r="F11" s="48"/>
      <c r="I11" s="110"/>
      <c r="J11" s="111"/>
      <c r="K11" s="111"/>
      <c r="L11" s="112"/>
    </row>
    <row r="12" spans="1:12" ht="17" x14ac:dyDescent="0.2">
      <c r="C12" s="128" t="s">
        <v>86</v>
      </c>
      <c r="D12" s="128"/>
      <c r="E12" s="125" t="str">
        <f>IF(Cálculos!CE20&lt;&gt;0,Cálculos!CE20," ")</f>
        <v xml:space="preserve"> </v>
      </c>
      <c r="F12" s="125"/>
      <c r="I12" s="110"/>
      <c r="J12" s="111"/>
      <c r="K12" s="111"/>
      <c r="L12" s="112"/>
    </row>
    <row r="13" spans="1:12" ht="18" thickBot="1" x14ac:dyDescent="0.25">
      <c r="E13" s="127" t="e">
        <f>E10-E12</f>
        <v>#VALUE!</v>
      </c>
      <c r="F13" s="127"/>
      <c r="I13" s="110"/>
      <c r="J13" s="111"/>
      <c r="K13" s="111"/>
      <c r="L13" s="112"/>
    </row>
    <row r="14" spans="1:12" ht="17" x14ac:dyDescent="0.2">
      <c r="C14" s="129" t="s">
        <v>87</v>
      </c>
      <c r="D14" s="129"/>
      <c r="E14" s="126" t="str">
        <f>IFERROR(IF(E13&lt;&gt;0,E13," "),E10)</f>
        <v xml:space="preserve"> </v>
      </c>
      <c r="F14" s="126"/>
      <c r="I14" s="110"/>
      <c r="J14" s="111"/>
      <c r="K14" s="111"/>
      <c r="L14" s="112"/>
    </row>
    <row r="15" spans="1:12" x14ac:dyDescent="0.2">
      <c r="I15" s="110"/>
      <c r="J15" s="111"/>
      <c r="K15" s="111"/>
      <c r="L15" s="112"/>
    </row>
    <row r="16" spans="1:12" x14ac:dyDescent="0.2">
      <c r="I16" s="110"/>
      <c r="J16" s="111"/>
      <c r="K16" s="111"/>
      <c r="L16" s="112"/>
    </row>
    <row r="17" spans="2:12" x14ac:dyDescent="0.2">
      <c r="I17" s="113"/>
      <c r="J17" s="114"/>
      <c r="K17" s="114"/>
      <c r="L17" s="115"/>
    </row>
    <row r="20" spans="2:12" x14ac:dyDescent="0.2">
      <c r="B20" s="10" t="s">
        <v>89</v>
      </c>
    </row>
    <row r="21" spans="2:12" x14ac:dyDescent="0.2">
      <c r="B21" s="9" t="s">
        <v>90</v>
      </c>
      <c r="C21" s="9"/>
      <c r="D21" s="9"/>
    </row>
    <row r="23" spans="2:12" x14ac:dyDescent="0.2">
      <c r="B23" s="116" t="s">
        <v>194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8"/>
    </row>
    <row r="24" spans="2:12" x14ac:dyDescent="0.2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1"/>
    </row>
    <row r="25" spans="2:12" x14ac:dyDescent="0.2"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4"/>
    </row>
    <row r="26" spans="2:12" x14ac:dyDescent="0.2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8" spans="2:12" x14ac:dyDescent="0.2">
      <c r="C28" s="1" t="s">
        <v>0</v>
      </c>
      <c r="E28" s="17" t="s">
        <v>201</v>
      </c>
      <c r="F28" s="34" t="str">
        <f>IF(Cálculos!CE8&lt;&gt;0,Cálculos!CE8," ")</f>
        <v xml:space="preserve"> </v>
      </c>
      <c r="L28" s="15" t="str">
        <f>IF(F28=" "," ",F28/$F$40)</f>
        <v xml:space="preserve"> </v>
      </c>
    </row>
    <row r="29" spans="2:12" ht="4.5" customHeight="1" x14ac:dyDescent="0.2">
      <c r="E29" s="17" t="s">
        <v>201</v>
      </c>
      <c r="F29" s="35"/>
    </row>
    <row r="30" spans="2:12" x14ac:dyDescent="0.2">
      <c r="C30" s="1" t="s">
        <v>1</v>
      </c>
      <c r="E30" s="17" t="s">
        <v>201</v>
      </c>
      <c r="F30" s="34" t="str">
        <f>IF(Cálculos!CE10&lt;&gt;0,Cálculos!CE10," ")</f>
        <v xml:space="preserve"> </v>
      </c>
      <c r="L30" s="15" t="str">
        <f>IF(F30=" "," ",F30/$F$40)</f>
        <v xml:space="preserve"> </v>
      </c>
    </row>
    <row r="31" spans="2:12" ht="4.5" customHeight="1" x14ac:dyDescent="0.2">
      <c r="E31" s="17" t="s">
        <v>201</v>
      </c>
      <c r="F31" s="35"/>
      <c r="L31" s="15"/>
    </row>
    <row r="32" spans="2:12" x14ac:dyDescent="0.2">
      <c r="C32" s="1" t="s">
        <v>157</v>
      </c>
      <c r="E32" s="17" t="s">
        <v>201</v>
      </c>
      <c r="F32" s="34" t="str">
        <f>IF(Cálculos!CE12&lt;&gt;0,Cálculos!CE12," ")</f>
        <v xml:space="preserve"> </v>
      </c>
      <c r="L32" s="15" t="str">
        <f>IF(F32=" "," ",F32/$F$40)</f>
        <v xml:space="preserve"> </v>
      </c>
    </row>
    <row r="33" spans="3:12" ht="4.5" customHeight="1" x14ac:dyDescent="0.2">
      <c r="E33" s="17" t="s">
        <v>201</v>
      </c>
      <c r="F33" s="35"/>
      <c r="L33" s="15"/>
    </row>
    <row r="34" spans="3:12" x14ac:dyDescent="0.2">
      <c r="C34" s="1" t="s">
        <v>33</v>
      </c>
      <c r="E34" s="17" t="s">
        <v>201</v>
      </c>
      <c r="F34" s="34" t="str">
        <f>IF(Cálculos!CE14&lt;&gt;0,Cálculos!CE14," ")</f>
        <v xml:space="preserve"> </v>
      </c>
      <c r="L34" s="15" t="str">
        <f>IF(F34=" "," ",F34/$F$40)</f>
        <v xml:space="preserve"> </v>
      </c>
    </row>
    <row r="35" spans="3:12" ht="4.5" customHeight="1" x14ac:dyDescent="0.2">
      <c r="E35" s="17" t="s">
        <v>201</v>
      </c>
      <c r="F35" s="35"/>
      <c r="L35" s="15"/>
    </row>
    <row r="36" spans="3:12" x14ac:dyDescent="0.2">
      <c r="C36" s="1" t="s">
        <v>54</v>
      </c>
      <c r="E36" s="17" t="s">
        <v>201</v>
      </c>
      <c r="F36" s="34" t="str">
        <f>IF(Cálculos!CE16&lt;&gt;0,Cálculos!CE16," ")</f>
        <v xml:space="preserve"> </v>
      </c>
      <c r="L36" s="15" t="str">
        <f>IF(F36=" "," ",F36/$F$40)</f>
        <v xml:space="preserve"> </v>
      </c>
    </row>
    <row r="37" spans="3:12" ht="4.5" customHeight="1" x14ac:dyDescent="0.2">
      <c r="E37" s="17" t="s">
        <v>201</v>
      </c>
      <c r="F37" s="35"/>
      <c r="L37" s="15"/>
    </row>
    <row r="38" spans="3:12" ht="16" thickBot="1" x14ac:dyDescent="0.25">
      <c r="C38" s="1" t="s">
        <v>66</v>
      </c>
      <c r="E38" s="17" t="s">
        <v>201</v>
      </c>
      <c r="F38" s="34" t="str">
        <f>IF(Cálculos!CE18&lt;&gt;0,Cálculos!CE18," ")</f>
        <v xml:space="preserve"> </v>
      </c>
      <c r="L38" s="18" t="str">
        <f>IF(F38=" "," ",F38/$F$40)</f>
        <v xml:space="preserve"> </v>
      </c>
    </row>
    <row r="39" spans="3:12" ht="4.5" customHeight="1" x14ac:dyDescent="0.2">
      <c r="F39" s="16"/>
    </row>
    <row r="40" spans="3:12" x14ac:dyDescent="0.2">
      <c r="F40" s="34">
        <f>SUM(F28,F30,F32,F34,F36,F38)</f>
        <v>0</v>
      </c>
      <c r="L40" s="19" t="str">
        <f>IF($F$40&lt;&gt;0,SUM(L28,L30,L32,L34,L36,L38)," ")</f>
        <v xml:space="preserve"> </v>
      </c>
    </row>
  </sheetData>
  <mergeCells count="9">
    <mergeCell ref="I9:L17"/>
    <mergeCell ref="B23:L25"/>
    <mergeCell ref="E10:F10"/>
    <mergeCell ref="E12:F12"/>
    <mergeCell ref="E14:F14"/>
    <mergeCell ref="E13:F13"/>
    <mergeCell ref="C10:D10"/>
    <mergeCell ref="C12:D12"/>
    <mergeCell ref="C14:D14"/>
  </mergeCells>
  <phoneticPr fontId="2" type="noConversion"/>
  <conditionalFormatting sqref="I9:L17">
    <cfRule type="expression" dxfId="0" priority="1">
      <formula>$E$14&lt;0</formula>
    </cfRule>
  </conditionalFormatting>
  <dataValidations count="1">
    <dataValidation type="list" allowBlank="1" showInputMessage="1" showErrorMessage="1" sqref="H5">
      <formula1>frecuencia_pagos</formula1>
    </dataValidation>
  </dataValidations>
  <pageMargins left="0.7" right="0.7" top="0.75" bottom="0.75" header="0.3" footer="0.3"/>
  <ignoredErrors>
    <ignoredError sqref="E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Inicio</vt:lpstr>
      <vt:lpstr>Ingresos</vt:lpstr>
      <vt:lpstr>Cuentas de casa</vt:lpstr>
      <vt:lpstr>Vida diaria</vt:lpstr>
      <vt:lpstr>Seguros, Créd. y Bancos</vt:lpstr>
      <vt:lpstr>Familia y Amigos</vt:lpstr>
      <vt:lpstr>Viajes</vt:lpstr>
      <vt:lpstr>Diversión</vt:lpstr>
      <vt:lpstr>Resultados</vt:lpstr>
      <vt:lpstr>Cálculos</vt:lpstr>
      <vt:lpstr>Setup</vt:lpstr>
      <vt:lpstr>frecuencia_pagos</vt:lpstr>
      <vt:lpstr>periodos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 AlEx</dc:creator>
  <cp:lastModifiedBy>Microsoft Office User</cp:lastModifiedBy>
  <dcterms:created xsi:type="dcterms:W3CDTF">2013-11-16T13:38:35Z</dcterms:created>
  <dcterms:modified xsi:type="dcterms:W3CDTF">2022-03-29T20:19:34Z</dcterms:modified>
</cp:coreProperties>
</file>